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асчёт" sheetId="1" r:id="rId1"/>
    <sheet name="Когорты" sheetId="2" r:id="rId2"/>
    <sheet name="Как пользоваться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<sst xmlns="http://schemas.openxmlformats.org/spreadsheetml/2006/main" count="61" uniqueCount="56">
  <si>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Порог конверсии из заявки в продажу: ручной агрегатный калькулятор</t>
  </si>
  <si>
    <t>Учебный пример: частная автошкола, когорта заявок октября 2026. Жёлтые поля вводятся вручную.</t>
  </si>
  <si>
    <t>Ввод текущей когорты</t>
  </si>
  <si>
    <t>Расход на привлечение заявок когорты, ₽</t>
  </si>
  <si>
    <t>Реклама и платные размещения за тот же месяц, что и заявки</t>
  </si>
  <si>
    <t>Чистых заявок в когорте, шт.</t>
  </si>
  <si>
    <t>Без дублей, спама и нецелевых</t>
  </si>
  <si>
    <t>Оплат по этим заявкам в окне созревания, шт.</t>
  </si>
  <si>
    <t>Первая оплата; один клиент считается один раз</t>
  </si>
  <si>
    <t>Средняя выручка с клиента, ₽</t>
  </si>
  <si>
    <t>Цена курса или средний первый чек</t>
  </si>
  <si>
    <t>Переменные затраты на клиента, ₽</t>
  </si>
  <si>
    <t>Всё, что тратится на одного клиента сверх рекламы</t>
  </si>
  <si>
    <t>Расчёт</t>
  </si>
  <si>
    <t>Проверка ввода</t>
  </si>
  <si>
    <t>Стоимость чистой заявки, ₽</t>
  </si>
  <si>
    <t>Маржа с клиента до рекламы, ₽</t>
  </si>
  <si>
    <t>Порог окупаемости конверсии</t>
  </si>
  <si>
    <t>Текущая конверсия когорты</t>
  </si>
  <si>
    <t>Нижняя граница 95% (Уилсон)</t>
  </si>
  <si>
    <t>Верхняя граница 95% (Уилсон)</t>
  </si>
  <si>
    <t>Созревших когорт в истории</t>
  </si>
  <si>
    <t>Своя норма: медиана созревших когорт</t>
  </si>
  <si>
    <t>Нижний край своего коридора: минимум</t>
  </si>
  <si>
    <t>Предельная цена заявки при текущей конверсии, ₽</t>
  </si>
  <si>
    <t>Окупается ли когорта</t>
  </si>
  <si>
    <t>Ниже своего коридора</t>
  </si>
  <si>
    <t>Падение подтверждено объёмом</t>
  </si>
  <si>
    <t>Вывод</t>
  </si>
  <si>
    <t>Доля оплат, при которой маржа клиентов равна расходу на заявки</t>
  </si>
  <si>
    <t>Сколько можно платить за заявку, чтобы маржа покрывала рекламу</t>
  </si>
  <si>
    <t>Да, если верхняя граница интервала ниже минимума своих когорт</t>
  </si>
  <si>
    <t>История когорт: ручной ввод итогов по месяцам заявки</t>
  </si>
  <si>
    <t>Вносите только чистые заявки и первые оплаты в том же окне созревания. В «Созрела» пишите да, если окно уже закрылось.</t>
  </si>
  <si>
    <t>Месяц когорты</t>
  </si>
  <si>
    <t>Чистых заявок</t>
  </si>
  <si>
    <t>Оплат в окне</t>
  </si>
  <si>
    <t>Конверсия</t>
  </si>
  <si>
    <t>Созрела (да/нет)</t>
  </si>
  <si>
    <t>В расчёт нормы</t>
  </si>
  <si>
    <t>Ошибка</t>
  </si>
  <si>
    <t>Апрель 2026</t>
  </si>
  <si>
    <t>да</t>
  </si>
  <si>
    <t>Май 2026</t>
  </si>
  <si>
    <t>Июнь 2026</t>
  </si>
  <si>
    <t>Июль 2026</t>
  </si>
  <si>
    <t>Август 2026</t>
  </si>
  <si>
    <t>Сентябрь 2026</t>
  </si>
  <si>
    <t>Строк с ошибкой</t>
  </si>
  <si>
    <t>Это ручной агрегатный калькулятор: итоги по месяцам вы вносите сами из CRM или журнала заявок.</t>
  </si>
  <si>
    <t>1. Когорта: все чистые заявки одного месяца. Оплаты считаются по этим заявкам в одном и том же окне, например 21 день.</t>
  </si>
  <si>
    <t>2. Дубли склейте до подсчёта, повторную покупку старого клиента не считайте новой оплатой.</t>
  </si>
  <si>
    <t>3. Несозревшие когорты отмечайте «нет»: их конверсия ещё вырастет и занизит норму.</t>
  </si>
  <si>
    <t>4. Своя норма появляется при трёх и более созревших когортах.</t>
  </si>
  <si>
    <t>5. Порог окупаемости учитывает только маржу первой продажи. Если клиенты регулярно возвращаются, введите маржу за срок, который вы готовы ждать.</t>
  </si>
  <si>
    <t>Учебные данные: автошкола и цифры придуманы для иллюстрации метода.</t>
  </si>
</sst>
</file>

<file path=xl/styles.xml><?xml version="1.0" encoding="utf-8"?>
<styleSheet xmlns="http://schemas.openxmlformats.org/spreadsheetml/2006/main">
  <numFmts count="2">
    <numFmt numFmtId="164" formatCode="#,##0 ₽"/>
    <numFmt numFmtId="165" formatCode="0.0%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B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0" fontId="0" fillId="2" borderId="1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1" width="52.7109375" customWidth="1"/>
    <col min="2" max="2" width="22.7109375" customWidth="1"/>
    <col min="3" max="3" width="60.7109375" customWidth="1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</v>
      </c>
    </row>
    <row r="4" spans="1:3">
      <c r="A4" t="s">
        <v>3</v>
      </c>
      <c r="B4" s="3">
        <v>72000</v>
      </c>
      <c r="C4" t="s">
        <v>4</v>
      </c>
    </row>
    <row r="5" spans="1:3">
      <c r="A5" t="s">
        <v>5</v>
      </c>
      <c r="B5" s="4">
        <v>120</v>
      </c>
      <c r="C5" t="s">
        <v>6</v>
      </c>
    </row>
    <row r="6" spans="1:3">
      <c r="A6" t="s">
        <v>7</v>
      </c>
      <c r="B6" s="4">
        <v>7</v>
      </c>
      <c r="C6" t="s">
        <v>8</v>
      </c>
    </row>
    <row r="7" spans="1:3">
      <c r="A7" t="s">
        <v>9</v>
      </c>
      <c r="B7" s="3">
        <v>42000</v>
      </c>
      <c r="C7" t="s">
        <v>10</v>
      </c>
    </row>
    <row r="8" spans="1:3">
      <c r="A8" t="s">
        <v>11</v>
      </c>
      <c r="B8" s="3">
        <v>28500</v>
      </c>
      <c r="C8" t="s">
        <v>12</v>
      </c>
    </row>
    <row r="10" spans="1:3">
      <c r="A10" s="2" t="s">
        <v>13</v>
      </c>
    </row>
    <row r="11" spans="1:3">
      <c r="A11" t="s">
        <v>14</v>
      </c>
      <c r="B11" t="str">
        <f>IF(OR(B5="",B6="",B4="",B7="",B8=""),"не заполнено",IF(OR(B4&lt;0,B5&lt;0,B6&lt;0,B7&lt;0,B8&lt;0),"ошибка ввода",IF(B6&gt;B5,"ошибка ввода",IF(Когорты!H18&gt;0,"ошибка в когортах","ок"))))</f>
        <v>ок</v>
      </c>
    </row>
    <row r="12" spans="1:3">
      <c r="A12" t="s">
        <v>15</v>
      </c>
      <c r="B12" s="5">
        <f>IF(B11&lt;&gt;"ок","н/д",IF(B5=0,"н/д",B4/B5))</f>
        <v>600.0</v>
      </c>
    </row>
    <row r="13" spans="1:3">
      <c r="A13" t="s">
        <v>16</v>
      </c>
      <c r="B13" s="5">
        <f>IF(B11&lt;&gt;"ок","н/д",B7-B8)</f>
        <v>13500.0</v>
      </c>
    </row>
    <row r="14" spans="1:3">
      <c r="A14" t="s">
        <v>17</v>
      </c>
      <c r="B14" s="6">
        <f>IF(NOT(ISNUMBER(B12)),"н/д",IF(B13&lt;=0,"маржа не положительная",B12/B13))</f>
        <v>0.044444444444444446</v>
      </c>
      <c r="C14" t="s">
        <v>29</v>
      </c>
    </row>
    <row r="15" spans="1:3">
      <c r="A15" t="s">
        <v>18</v>
      </c>
      <c r="B15" s="6">
        <f>IF(B11&lt;&gt;"ок","н/д",IF(B5=0,"н/д",B6/B5))</f>
        <v>0.058333333333333334</v>
      </c>
    </row>
    <row r="16" spans="1:3">
      <c r="A16" t="s">
        <v>19</v>
      </c>
      <c r="B16" s="6">
        <f>IF(NOT(ISNUMBER(B15)),"н/д",(B15+1.96^2/(2*B5)-1.96*SQRT(B15*(1-B15)/B5+1.96^2/(4*B5^2)))/(1+1.96^2/B5))</f>
        <v>0.028540646631372926</v>
      </c>
    </row>
    <row r="17" spans="1:3">
      <c r="A17" t="s">
        <v>20</v>
      </c>
      <c r="B17" s="6">
        <f>IF(NOT(ISNUMBER(B15)),"н/д",(B15+1.96^2/(2*B5)+1.96*SQRT(B15*(1-B15)/B5+1.96^2/(4*B5^2)))/(1+1.96^2/B5))</f>
        <v>0.1155272594680315</v>
      </c>
    </row>
    <row r="18" spans="1:3">
      <c r="A18" t="s">
        <v>21</v>
      </c>
      <c r="B18">
        <f>COUNT(Когорты!F5:F16)</f>
        <v>6</v>
      </c>
    </row>
    <row r="19" spans="1:3">
      <c r="A19" t="s">
        <v>22</v>
      </c>
      <c r="B19" s="6">
        <f>IF(B18&lt;3,"н/д",MEDIAN(Когорты!F5:F16))</f>
        <v>0.10501253132832081</v>
      </c>
    </row>
    <row r="20" spans="1:3">
      <c r="A20" t="s">
        <v>23</v>
      </c>
      <c r="B20" s="6">
        <f>IF(B18&lt;3,"н/д",MIN(Когорты!F5:F16))</f>
        <v>0.09230769230769231</v>
      </c>
    </row>
    <row r="21" spans="1:3">
      <c r="A21" t="s">
        <v>24</v>
      </c>
      <c r="B21" s="5">
        <f>IF(AND(ISNUMBER(B15),ISNUMBER(B13)),IF(B13&gt;0,B15*B13,"н/д"),"н/д")</f>
        <v>787.5</v>
      </c>
      <c r="C21" t="s">
        <v>30</v>
      </c>
    </row>
    <row r="22" spans="1:3">
      <c r="A22" t="s">
        <v>25</v>
      </c>
      <c r="B22" t="str">
        <f>IF(AND(ISNUMBER(B15),ISNUMBER(B14)),IF(B15&gt;=B14,"да","нет"),"н/д")</f>
        <v>да</v>
      </c>
    </row>
    <row r="23" spans="1:3">
      <c r="A23" t="s">
        <v>26</v>
      </c>
      <c r="B23" t="str">
        <f>IF(AND(ISNUMBER(B15),ISNUMBER(B20)),IF(B15&lt;B20,"да","нет"),"н/д")</f>
        <v>да</v>
      </c>
    </row>
    <row r="24" spans="1:3">
      <c r="A24" t="s">
        <v>27</v>
      </c>
      <c r="B24" t="str">
        <f>IF(AND(ISNUMBER(B17),ISNUMBER(B20)),IF(B17&lt;B20,"да","нет"),"н/д")</f>
        <v>нет</v>
      </c>
      <c r="C24" t="s">
        <v>31</v>
      </c>
    </row>
    <row r="26" spans="1:3">
      <c r="A26" t="s">
        <v>28</v>
      </c>
      <c r="B26" t="str">
        <f>IF(B11&lt;&gt;"ок","Исправьте ввод: "&amp;B11,IF(B13&lt;=0,"Продажа не покрывает переменные затраты: конверсия не спасёт",IF(NOT(ISNUMBER(B15)),"Нет заявок: оценивать нечего",IF(B22="нет","Ниже порога окупаемости: клиенты этой когорты не покрывают рекламу",IF(B24="да","Падение подтверждено: ищите провал по переходам сейчас",IF(B23="да","Сигнал: ниже своего коридора, но объём мал для вывода",IF(B23="н/д","Окупается; своей нормы пока нет, копите когорты","В норме: окупается и не ниже своего коридора")))))))</f>
        <v>Сигнал: ниже своего коридора, но объём мал для вывода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8.7109375" customWidth="1"/>
    <col min="2" max="7" width="16.7109375" customWidth="1"/>
    <col min="8" max="8" width="14.7109375" customWidth="1"/>
  </cols>
  <sheetData>
    <row r="1" spans="1:8">
      <c r="A1" s="1" t="s">
        <v>32</v>
      </c>
    </row>
    <row r="2" spans="1:8">
      <c r="A2" t="s">
        <v>33</v>
      </c>
    </row>
    <row r="4" spans="1: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</row>
    <row r="5" spans="1:8">
      <c r="A5" s="4" t="s">
        <v>41</v>
      </c>
      <c r="B5" s="4">
        <v>95</v>
      </c>
      <c r="C5" s="4">
        <v>10</v>
      </c>
      <c r="D5" s="6">
        <f>IF(OR(B5="",C5=""),"",IF(H5=1,"ошибка",IF(B5=0,"н/д",C5/B5)))</f>
        <v>0.10526315789473684</v>
      </c>
      <c r="E5" s="4" t="s">
        <v>42</v>
      </c>
      <c r="F5" s="6">
        <f>IF(AND(E5="да",ISNUMBER(D5)),D5,"")</f>
        <v>0.10526315789473684</v>
      </c>
      <c r="H5">
        <f>IF(OR(B5="",C5=""),0,IF(OR(B5&lt;0,C5&lt;0,C5&gt;B5),1,0))</f>
        <v>0</v>
      </c>
    </row>
    <row r="6" spans="1:8">
      <c r="A6" s="4" t="s">
        <v>43</v>
      </c>
      <c r="B6" s="4">
        <v>110</v>
      </c>
      <c r="C6" s="4">
        <v>12</v>
      </c>
      <c r="D6" s="6">
        <f>IF(OR(B6="",C6=""),"",IF(H6=1,"ошибка",IF(B6=0,"н/д",C6/B6)))</f>
        <v>0.10909090909090909</v>
      </c>
      <c r="E6" s="4" t="s">
        <v>42</v>
      </c>
      <c r="F6" s="6">
        <f>IF(AND(E6="да",ISNUMBER(D6)),D6,"")</f>
        <v>0.10909090909090909</v>
      </c>
      <c r="H6">
        <f>IF(OR(B6="",C6=""),0,IF(OR(B6&lt;0,C6&lt;0,C6&gt;B6),1,0))</f>
        <v>0</v>
      </c>
    </row>
    <row r="7" spans="1:8">
      <c r="A7" s="4" t="s">
        <v>44</v>
      </c>
      <c r="B7" s="4">
        <v>130</v>
      </c>
      <c r="C7" s="4">
        <v>12</v>
      </c>
      <c r="D7" s="6">
        <f>IF(OR(B7="",C7=""),"",IF(H7=1,"ошибка",IF(B7=0,"н/д",C7/B7)))</f>
        <v>0.09230769230769231</v>
      </c>
      <c r="E7" s="4" t="s">
        <v>42</v>
      </c>
      <c r="F7" s="6">
        <f>IF(AND(E7="да",ISNUMBER(D7)),D7,"")</f>
        <v>0.09230769230769231</v>
      </c>
      <c r="H7">
        <f>IF(OR(B7="",C7=""),0,IF(OR(B7&lt;0,C7&lt;0,C7&gt;B7),1,0))</f>
        <v>0</v>
      </c>
    </row>
    <row r="8" spans="1:8">
      <c r="A8" s="4" t="s">
        <v>45</v>
      </c>
      <c r="B8" s="4">
        <v>140</v>
      </c>
      <c r="C8" s="4">
        <v>16</v>
      </c>
      <c r="D8" s="6">
        <f>IF(OR(B8="",C8=""),"",IF(H8=1,"ошибка",IF(B8=0,"н/д",C8/B8)))</f>
        <v>0.11428571428571428</v>
      </c>
      <c r="E8" s="4" t="s">
        <v>42</v>
      </c>
      <c r="F8" s="6">
        <f>IF(AND(E8="да",ISNUMBER(D8)),D8,"")</f>
        <v>0.11428571428571428</v>
      </c>
      <c r="H8">
        <f>IF(OR(B8="",C8=""),0,IF(OR(B8&lt;0,C8&lt;0,C8&gt;B8),1,0))</f>
        <v>0</v>
      </c>
    </row>
    <row r="9" spans="1:8">
      <c r="A9" s="4" t="s">
        <v>46</v>
      </c>
      <c r="B9" s="4">
        <v>125</v>
      </c>
      <c r="C9" s="4">
        <v>12</v>
      </c>
      <c r="D9" s="6">
        <f>IF(OR(B9="",C9=""),"",IF(H9=1,"ошибка",IF(B9=0,"н/д",C9/B9)))</f>
        <v>0.096</v>
      </c>
      <c r="E9" s="4" t="s">
        <v>42</v>
      </c>
      <c r="F9" s="6">
        <f>IF(AND(E9="да",ISNUMBER(D9)),D9,"")</f>
        <v>0.096</v>
      </c>
      <c r="H9">
        <f>IF(OR(B9="",C9=""),0,IF(OR(B9&lt;0,C9&lt;0,C9&gt;B9),1,0))</f>
        <v>0</v>
      </c>
    </row>
    <row r="10" spans="1:8">
      <c r="A10" s="4" t="s">
        <v>47</v>
      </c>
      <c r="B10" s="4">
        <v>105</v>
      </c>
      <c r="C10" s="4">
        <v>11</v>
      </c>
      <c r="D10" s="6">
        <f>IF(OR(B10="",C10=""),"",IF(H10=1,"ошибка",IF(B10=0,"н/д",C10/B10)))</f>
        <v>0.10476190476190476</v>
      </c>
      <c r="E10" s="4" t="s">
        <v>42</v>
      </c>
      <c r="F10" s="6">
        <f>IF(AND(E10="да",ISNUMBER(D10)),D10,"")</f>
        <v>0.10476190476190476</v>
      </c>
      <c r="H10">
        <f>IF(OR(B10="",C10=""),0,IF(OR(B10&lt;0,C10&lt;0,C10&gt;B10),1,0))</f>
        <v>0</v>
      </c>
    </row>
    <row r="11" spans="1:8">
      <c r="A11" s="4"/>
      <c r="B11" s="4"/>
      <c r="C11" s="4"/>
      <c r="D11" s="6">
        <f>IF(OR(B11="",C11=""),"",IF(H11=1,"ошибка",IF(B11=0,"н/д",C11/B11)))</f>
        <v/>
      </c>
      <c r="E11" s="4"/>
      <c r="F11" s="6">
        <f>IF(AND(E11="да",ISNUMBER(D11)),D11,"")</f>
        <v/>
      </c>
      <c r="H11">
        <f>IF(OR(B11="",C11=""),0,IF(OR(B11&lt;0,C11&lt;0,C11&gt;B11),1,0))</f>
        <v>0</v>
      </c>
    </row>
    <row r="12" spans="1:8">
      <c r="A12" s="4"/>
      <c r="B12" s="4"/>
      <c r="C12" s="4"/>
      <c r="D12" s="6">
        <f>IF(OR(B12="",C12=""),"",IF(H12=1,"ошибка",IF(B12=0,"н/д",C12/B12)))</f>
        <v/>
      </c>
      <c r="E12" s="4"/>
      <c r="F12" s="6">
        <f>IF(AND(E12="да",ISNUMBER(D12)),D12,"")</f>
        <v/>
      </c>
      <c r="H12">
        <f>IF(OR(B12="",C12=""),0,IF(OR(B12&lt;0,C12&lt;0,C12&gt;B12),1,0))</f>
        <v>0</v>
      </c>
    </row>
    <row r="13" spans="1:8">
      <c r="A13" s="4"/>
      <c r="B13" s="4"/>
      <c r="C13" s="4"/>
      <c r="D13" s="6">
        <f>IF(OR(B13="",C13=""),"",IF(H13=1,"ошибка",IF(B13=0,"н/д",C13/B13)))</f>
        <v/>
      </c>
      <c r="E13" s="4"/>
      <c r="F13" s="6">
        <f>IF(AND(E13="да",ISNUMBER(D13)),D13,"")</f>
        <v/>
      </c>
      <c r="H13">
        <f>IF(OR(B13="",C13=""),0,IF(OR(B13&lt;0,C13&lt;0,C13&gt;B13),1,0))</f>
        <v>0</v>
      </c>
    </row>
    <row r="14" spans="1:8">
      <c r="A14" s="4"/>
      <c r="B14" s="4"/>
      <c r="C14" s="4"/>
      <c r="D14" s="6">
        <f>IF(OR(B14="",C14=""),"",IF(H14=1,"ошибка",IF(B14=0,"н/д",C14/B14)))</f>
        <v/>
      </c>
      <c r="E14" s="4"/>
      <c r="F14" s="6">
        <f>IF(AND(E14="да",ISNUMBER(D14)),D14,"")</f>
        <v/>
      </c>
      <c r="H14">
        <f>IF(OR(B14="",C14=""),0,IF(OR(B14&lt;0,C14&lt;0,C14&gt;B14),1,0))</f>
        <v>0</v>
      </c>
    </row>
    <row r="15" spans="1:8">
      <c r="A15" s="4"/>
      <c r="B15" s="4"/>
      <c r="C15" s="4"/>
      <c r="D15" s="6">
        <f>IF(OR(B15="",C15=""),"",IF(H15=1,"ошибка",IF(B15=0,"н/д",C15/B15)))</f>
        <v/>
      </c>
      <c r="E15" s="4"/>
      <c r="F15" s="6">
        <f>IF(AND(E15="да",ISNUMBER(D15)),D15,"")</f>
        <v/>
      </c>
      <c r="H15">
        <f>IF(OR(B15="",C15=""),0,IF(OR(B15&lt;0,C15&lt;0,C15&gt;B15),1,0))</f>
        <v>0</v>
      </c>
    </row>
    <row r="16" spans="1:8">
      <c r="A16" s="4"/>
      <c r="B16" s="4"/>
      <c r="C16" s="4"/>
      <c r="D16" s="6">
        <f>IF(OR(B16="",C16=""),"",IF(H16=1,"ошибка",IF(B16=0,"н/д",C16/B16)))</f>
        <v/>
      </c>
      <c r="E16" s="4"/>
      <c r="F16" s="6">
        <f>IF(AND(E16="да",ISNUMBER(D16)),D16,"")</f>
        <v/>
      </c>
      <c r="H16">
        <f>IF(OR(B16="",C16=""),0,IF(OR(B16&lt;0,C16&lt;0,C16&gt;B16),1,0))</f>
        <v>0</v>
      </c>
    </row>
    <row r="18" spans="1:8">
      <c r="A18" s="2" t="s">
        <v>48</v>
      </c>
      <c r="H18">
        <f>SUM(H5:H16)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cols>
    <col min="1" max="1" width="110.7109375" customWidth="1"/>
  </cols>
  <sheetData>
    <row r="1" spans="1:1">
      <c r="A1" s="7" t="s">
        <v>49</v>
      </c>
    </row>
    <row r="2" spans="1:1">
      <c r="A2" s="7" t="s">
        <v>50</v>
      </c>
    </row>
    <row r="3" spans="1:1">
      <c r="A3" s="7" t="s">
        <v>51</v>
      </c>
    </row>
    <row r="4" spans="1:1">
      <c r="A4" s="7" t="s">
        <v>52</v>
      </c>
    </row>
    <row r="5" spans="1:1">
      <c r="A5" s="7" t="s">
        <v>53</v>
      </c>
    </row>
    <row r="6" spans="1:1">
      <c r="A6" s="7" t="s">
        <v>54</v>
      </c>
    </row>
    <row r="7" spans="1:1">
      <c r="A7" s="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Расчёт</vt:lpstr>
      <vt:lpstr>Когорты</vt:lpstr>
      <vt:lpstr>Как пользоваться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2026-10-28T13:25:51Z</dcterms:created>
  <dcterms:modified xsi:type="dcterms:W3CDTF">2026-10-28T13:25:51Z</dcterms:modified>
</cp:coreProperties>
</file>