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казатели" sheetId="1" state="visible" r:id="rId1"/>
    <sheet name="Обращения" sheetId="2" state="visible" r:id="rId2"/>
    <sheet name="Оплаты" sheetId="3" state="visible" r:id="rId3"/>
    <sheet name="Расход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0.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165" fontId="0" fillId="2" borderId="0" pivotButton="0" quotePrefix="0" xfId="0"/>
    <xf numFmtId="9" fontId="0" fillId="2" borderId="0" pivotButton="0" quotePrefix="0" xfId="0"/>
    <xf numFmtId="0" fontId="2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9" fontId="0" fillId="0" borderId="0" pivotButton="0" quotePrefix="0" xfId="0"/>
    <xf numFmtId="166" fontId="0" fillId="0" borderId="0" pivotButton="0" quotePrefix="0" xfId="0"/>
    <xf numFmtId="0" fontId="2" fillId="0" borderId="0" applyAlignment="1" pivotButton="0" quotePrefix="0" xfId="0">
      <alignment wrapText="1"/>
    </xf>
    <xf numFmtId="0" fontId="0" fillId="2" borderId="0" pivotButton="0" quotePrefix="0" xfId="0"/>
    <xf numFmtId="3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Девять показателей маркетинга за период: расчёт из журналов</t>
        </is>
      </c>
    </row>
    <row r="2">
      <c r="A2" t="inlineStr">
        <is>
          <t>Учебные данные доставки фермерских продуктов. Жёлтые поля и журналы на листах «Обращения», «Оплаты», «Расходы» заполняются, остальное считается.</t>
        </is>
      </c>
    </row>
    <row r="4">
      <c r="A4" t="inlineStr">
        <is>
          <t>Начало периода</t>
        </is>
      </c>
      <c r="B4" s="2" t="n">
        <v>46296</v>
      </c>
    </row>
    <row r="5">
      <c r="A5" t="inlineStr">
        <is>
          <t>Конец периода</t>
        </is>
      </c>
      <c r="B5" s="2" t="n">
        <v>46326</v>
      </c>
    </row>
    <row r="6">
      <c r="A6" t="inlineStr">
        <is>
          <t>Дата среза оплат (оплаты позже не учитываются)</t>
        </is>
      </c>
      <c r="B6" s="2" t="n">
        <v>46328</v>
      </c>
    </row>
    <row r="7">
      <c r="A7" t="inlineStr">
        <is>
          <t>Валовая маржа, доля выручки (после закупки, упаковки и доставки)</t>
        </is>
      </c>
      <c r="B7" s="3" t="n">
        <v>0.3</v>
      </c>
      <c r="C7" t="str">
        <f>IF(OR(B7="",NOT(ISNUMBER(B7))),"заполните маржу",IF(OR(B7&lt;=0,B7&gt;1),"маржа от 1% до 100%",""))</f>
        <v/>
      </c>
    </row>
    <row r="9">
      <c r="A9" s="4" t="inlineStr">
        <is>
          <t>Канал</t>
        </is>
      </c>
      <c r="B9" s="5" t="inlineStr">
        <is>
          <t>Директ</t>
        </is>
      </c>
      <c r="C9" s="5" t="inlineStr">
        <is>
          <t>ВКонтакте</t>
        </is>
      </c>
      <c r="D9" s="5" t="inlineStr">
        <is>
          <t>Авито</t>
        </is>
      </c>
      <c r="E9" s="5" t="inlineStr">
        <is>
          <t>Рекомендации</t>
        </is>
      </c>
      <c r="F9" s="5" t="n"/>
      <c r="G9" s="4" t="inlineStr">
        <is>
          <t>Итого</t>
        </is>
      </c>
    </row>
    <row r="11">
      <c r="A11" t="inlineStr">
        <is>
          <t>1. Расходы на маркетинг, ₽</t>
        </is>
      </c>
      <c r="B11" s="6">
        <f>IF(B$9="","",IF(COUNTIFS(Расходы!$B$2:$B$101,B$9,Расходы!$D$2:$D$101,"нет суммы")&gt;0,"есть расход без суммы",SUMIFS(Расходы!$C$2:$C$101,Расходы!$B$2:$B$101,B$9,Расходы!$D$2:$D$101,"учтена")))</f>
        <v>36000</v>
      </c>
      <c r="C11" s="6">
        <f>IF(C$9="","",IF(COUNTIFS(Расходы!$B$2:$B$101,C$9,Расходы!$D$2:$D$101,"нет суммы")&gt;0,"есть расход без суммы",SUMIFS(Расходы!$C$2:$C$101,Расходы!$B$2:$B$101,C$9,Расходы!$D$2:$D$101,"учтена")))</f>
        <v>24000</v>
      </c>
      <c r="D11" s="6">
        <f>IF(D$9="","",IF(COUNTIFS(Расходы!$B$2:$B$101,D$9,Расходы!$D$2:$D$101,"нет суммы")&gt;0,"есть расход без суммы",SUMIFS(Расходы!$C$2:$C$101,Расходы!$B$2:$B$101,D$9,Расходы!$D$2:$D$101,"учтена")))</f>
        <v>9000</v>
      </c>
      <c r="E11" s="6">
        <f>IF(E$9="","",IF(COUNTIFS(Расходы!$B$2:$B$101,E$9,Расходы!$D$2:$D$101,"нет суммы")&gt;0,"есть расход без суммы",SUMIFS(Расходы!$C$2:$C$101,Расходы!$B$2:$B$101,E$9,Расходы!$D$2:$D$101,"учтена")))</f>
        <v>5000</v>
      </c>
      <c r="F11" s="6" t="str">
        <f>IF(F$9="","",IF(COUNTIFS(Расходы!$B$2:$B$101,F$9,Расходы!$D$2:$D$101,"нет суммы")&gt;0,"есть расход без суммы",SUMIFS(Расходы!$C$2:$C$101,Расходы!$B$2:$B$101,F$9,Расходы!$D$2:$D$101,"учтена")))</f>
        <v/>
      </c>
      <c r="G11" s="6">
        <f>IF(COUNT(B11:F11)&lt;COUNTA(B9:F9),"есть расход без суммы",SUM(B11:F11))</f>
        <v>74000</v>
      </c>
    </row>
    <row r="12">
      <c r="A12" t="inlineStr">
        <is>
          <t>2. Обращения новых людей</t>
        </is>
      </c>
      <c r="B12">
        <f>IF(B$9="","",COUNTIFS(Обращения!$C$2:$C$401,B$9,Обращения!$D$2:$D$401,"учтена"))</f>
        <v>60</v>
      </c>
      <c r="C12">
        <f>IF(C$9="","",COUNTIFS(Обращения!$C$2:$C$401,C$9,Обращения!$D$2:$D$401,"учтена"))</f>
        <v>80</v>
      </c>
      <c r="D12">
        <f>IF(D$9="","",COUNTIFS(Обращения!$C$2:$C$401,D$9,Обращения!$D$2:$D$401,"учтена"))</f>
        <v>30</v>
      </c>
      <c r="E12">
        <f>IF(E$9="","",COUNTIFS(Обращения!$C$2:$C$401,E$9,Обращения!$D$2:$D$401,"учтена"))</f>
        <v>12</v>
      </c>
      <c r="F12" t="str">
        <f>IF(F$9="","",COUNTIFS(Обращения!$C$2:$C$401,F$9,Обращения!$D$2:$D$401,"учтена"))</f>
        <v/>
      </c>
      <c r="G12">
        <f>SUM(B12:F12)</f>
        <v>182</v>
      </c>
    </row>
    <row r="13">
      <c r="A13" t="inlineStr">
        <is>
          <t>3. Стоимость обращения, ₽</t>
        </is>
      </c>
      <c r="B13" s="6">
        <f>IF(B$9="","",IF(NOT(ISNUMBER(B11)),B11,IF(B12=0,"нет обращений",B11/B12)))</f>
        <v>600</v>
      </c>
      <c r="C13" s="6">
        <f>IF(C$9="","",IF(NOT(ISNUMBER(C11)),C11,IF(C12=0,"нет обращений",C11/C12)))</f>
        <v>300</v>
      </c>
      <c r="D13" s="6">
        <f>IF(D$9="","",IF(NOT(ISNUMBER(D11)),D11,IF(D12=0,"нет обращений",D11/D12)))</f>
        <v>300</v>
      </c>
      <c r="E13" s="6">
        <f>IF(E$9="","",IF(NOT(ISNUMBER(E11)),E11,IF(E12=0,"нет обращений",E11/E12)))</f>
        <v>416.6666666666667</v>
      </c>
      <c r="F13" s="6" t="str">
        <f>IF(F$9="","",IF(NOT(ISNUMBER(F11)),F11,IF(F12=0,"нет обращений",F11/F12)))</f>
        <v/>
      </c>
      <c r="G13" s="6">
        <f>IF(NOT(ISNUMBER(G11)),G11,IF(G12=0,"нет обращений",G11/G12))</f>
        <v>406.5934065934066</v>
      </c>
    </row>
    <row r="14">
      <c r="A14" t="inlineStr">
        <is>
          <t>4. Новые клиенты (оплатили до среза)</t>
        </is>
      </c>
      <c r="B14">
        <f>IF(B$9="","",COUNTIFS(Обращения!$C$2:$C$401,B$9,Обращения!$D$2:$D$401,"учтена",Обращения!$E$2:$E$401,"да"))</f>
        <v>15</v>
      </c>
      <c r="C14">
        <f>IF(C$9="","",COUNTIFS(Обращения!$C$2:$C$401,C$9,Обращения!$D$2:$D$401,"учтена",Обращения!$E$2:$E$401,"да"))</f>
        <v>8</v>
      </c>
      <c r="D14">
        <f>IF(D$9="","",COUNTIFS(Обращения!$C$2:$C$401,D$9,Обращения!$D$2:$D$401,"учтена",Обращения!$E$2:$E$401,"да"))</f>
        <v>9</v>
      </c>
      <c r="E14">
        <f>IF(E$9="","",COUNTIFS(Обращения!$C$2:$C$401,E$9,Обращения!$D$2:$D$401,"учтена",Обращения!$E$2:$E$401,"да"))</f>
        <v>10</v>
      </c>
      <c r="F14" t="str">
        <f>IF(F$9="","",COUNTIFS(Обращения!$C$2:$C$401,F$9,Обращения!$D$2:$D$401,"учтена",Обращения!$E$2:$E$401,"да"))</f>
        <v/>
      </c>
      <c r="G14">
        <f>SUM(B14:F14)</f>
        <v>42</v>
      </c>
    </row>
    <row r="15">
      <c r="A15" t="inlineStr">
        <is>
          <t>5. Конверсия обращения в оплату</t>
        </is>
      </c>
      <c r="B15" s="7">
        <f>IF(B$9="","",IF(B12=0,"нет обращений",B14/B12))</f>
        <v>0.25</v>
      </c>
      <c r="C15" s="7">
        <f>IF(C$9="","",IF(C12=0,"нет обращений",C14/C12))</f>
        <v>0.1</v>
      </c>
      <c r="D15" s="7">
        <f>IF(D$9="","",IF(D12=0,"нет обращений",D14/D12))</f>
        <v>0.3</v>
      </c>
      <c r="E15" s="7">
        <f>IF(E$9="","",IF(E12=0,"нет обращений",E14/E12))</f>
        <v>0.8333333333333334</v>
      </c>
      <c r="F15" s="7" t="str">
        <f>IF(F$9="","",IF(F12=0,"нет обращений",F14/F12))</f>
        <v/>
      </c>
      <c r="G15" s="7">
        <f>IF(G12=0,"нет обращений",G14/G12)</f>
        <v>0.23076923076923078</v>
      </c>
    </row>
    <row r="16">
      <c r="A16" t="inlineStr">
        <is>
          <t>6. Стоимость нового клиента, ₽</t>
        </is>
      </c>
      <c r="B16" s="6">
        <f>IF(B$9="","",IF(NOT(ISNUMBER(B11)),B11,IF(B14=0,"нет новых клиентов",B11/B14)))</f>
        <v>2400</v>
      </c>
      <c r="C16" s="6">
        <f>IF(C$9="","",IF(NOT(ISNUMBER(C11)),C11,IF(C14=0,"нет новых клиентов",C11/C14)))</f>
        <v>3000</v>
      </c>
      <c r="D16" s="6">
        <f>IF(D$9="","",IF(NOT(ISNUMBER(D11)),D11,IF(D14=0,"нет новых клиентов",D11/D14)))</f>
        <v>1000</v>
      </c>
      <c r="E16" s="6">
        <f>IF(E$9="","",IF(NOT(ISNUMBER(E11)),E11,IF(E14=0,"нет новых клиентов",E11/E14)))</f>
        <v>500</v>
      </c>
      <c r="F16" s="6" t="str">
        <f>IF(F$9="","",IF(NOT(ISNUMBER(F11)),F11,IF(F14=0,"нет новых клиентов",F11/F14)))</f>
        <v/>
      </c>
      <c r="G16" s="6">
        <f>IF(NOT(ISNUMBER(G11)),G11,IF(G14=0,"нет новых клиентов",G11/G14))</f>
        <v>1761.904761904762</v>
      </c>
    </row>
    <row r="17">
      <c r="A17" t="inlineStr">
        <is>
          <t>Сумма первых заказов, ₽</t>
        </is>
      </c>
      <c r="B17" s="6">
        <f>IF(B$9="","",IF(SUMIFS(Обращения!$I$2:$I$401,Обращения!$C$2:$C$401,B$9,Обращения!$D$2:$D$401,"учтена")&gt;0,"есть оплата без суммы",SUMIFS(Обращения!$F$2:$F$401,Обращения!$C$2:$C$401,B$9,Обращения!$D$2:$D$401,"учтена")))</f>
        <v>35700</v>
      </c>
      <c r="C17" s="6">
        <f>IF(C$9="","",IF(SUMIFS(Обращения!$I$2:$I$401,Обращения!$C$2:$C$401,C$9,Обращения!$D$2:$D$401,"учтена")&gt;0,"есть оплата без суммы",SUMIFS(Обращения!$F$2:$F$401,Обращения!$C$2:$C$401,C$9,Обращения!$D$2:$D$401,"учтена")))</f>
        <v>14400</v>
      </c>
      <c r="D17" s="6">
        <f>IF(D$9="","",IF(SUMIFS(Обращения!$I$2:$I$401,Обращения!$C$2:$C$401,D$9,Обращения!$D$2:$D$401,"учтена")&gt;0,"есть оплата без суммы",SUMIFS(Обращения!$F$2:$F$401,Обращения!$C$2:$C$401,D$9,Обращения!$D$2:$D$401,"учтена")))</f>
        <v>18000</v>
      </c>
      <c r="E17" s="6">
        <f>IF(E$9="","",IF(SUMIFS(Обращения!$I$2:$I$401,Обращения!$C$2:$C$401,E$9,Обращения!$D$2:$D$401,"учтена")&gt;0,"есть оплата без суммы",SUMIFS(Обращения!$F$2:$F$401,Обращения!$C$2:$C$401,E$9,Обращения!$D$2:$D$401,"учтена")))</f>
        <v>28000</v>
      </c>
      <c r="F17" s="6" t="str">
        <f>IF(F$9="","",IF(SUMIFS(Обращения!$I$2:$I$401,Обращения!$C$2:$C$401,F$9,Обращения!$D$2:$D$401,"учтена")&gt;0,"есть оплата без суммы",SUMIFS(Обращения!$F$2:$F$401,Обращения!$C$2:$C$401,F$9,Обращения!$D$2:$D$401,"учтена")))</f>
        <v/>
      </c>
      <c r="G17" s="6">
        <f>IF(COUNT(B17:F17)&lt;COUNTA(B9:F9),"есть оплата без суммы",SUM(B17:F17))</f>
        <v>96100</v>
      </c>
    </row>
    <row r="18">
      <c r="A18" t="inlineStr">
        <is>
          <t>7. Средний первый заказ, ₽</t>
        </is>
      </c>
      <c r="B18" s="6">
        <f>IF(B$9="","",IF(NOT(ISNUMBER(B17)),B17,IF(B14=0,"нет новых клиентов",B17/B14)))</f>
        <v>2380</v>
      </c>
      <c r="C18" s="6">
        <f>IF(C$9="","",IF(NOT(ISNUMBER(C17)),C17,IF(C14=0,"нет новых клиентов",C17/C14)))</f>
        <v>1800</v>
      </c>
      <c r="D18" s="6">
        <f>IF(D$9="","",IF(NOT(ISNUMBER(D17)),D17,IF(D14=0,"нет новых клиентов",D17/D14)))</f>
        <v>2000</v>
      </c>
      <c r="E18" s="6">
        <f>IF(E$9="","",IF(NOT(ISNUMBER(E17)),E17,IF(E14=0,"нет новых клиентов",E17/E14)))</f>
        <v>2800</v>
      </c>
      <c r="F18" s="6" t="str">
        <f>IF(F$9="","",IF(NOT(ISNUMBER(F17)),F17,IF(F14=0,"нет новых клиентов",F17/F14)))</f>
        <v/>
      </c>
      <c r="G18" s="6">
        <f>IF(NOT(ISNUMBER(G17)),G17,IF(G14=0,"нет новых клиентов",G17/G14))</f>
        <v>2288.095238095238</v>
      </c>
    </row>
    <row r="19">
      <c r="A19" t="inlineStr">
        <is>
          <t>Новые клиенты со вторым заказом</t>
        </is>
      </c>
      <c r="B19">
        <f>IF(B$9="","",COUNTIFS(Обращения!$C$2:$C$401,B$9,Обращения!$D$2:$D$401,"учтена",Обращения!$G$2:$G$401,"&gt;=2"))</f>
        <v>6</v>
      </c>
      <c r="C19">
        <f>IF(C$9="","",COUNTIFS(Обращения!$C$2:$C$401,C$9,Обращения!$D$2:$D$401,"учтена",Обращения!$G$2:$G$401,"&gt;=2"))</f>
        <v>1</v>
      </c>
      <c r="D19">
        <f>IF(D$9="","",COUNTIFS(Обращения!$C$2:$C$401,D$9,Обращения!$D$2:$D$401,"учтена",Обращения!$G$2:$G$401,"&gt;=2"))</f>
        <v>3</v>
      </c>
      <c r="E19">
        <f>IF(E$9="","",COUNTIFS(Обращения!$C$2:$C$401,E$9,Обращения!$D$2:$D$401,"учтена",Обращения!$G$2:$G$401,"&gt;=2"))</f>
        <v>6</v>
      </c>
      <c r="F19" t="str">
        <f>IF(F$9="","",COUNTIFS(Обращения!$C$2:$C$401,F$9,Обращения!$D$2:$D$401,"учтена",Обращения!$G$2:$G$401,"&gt;=2"))</f>
        <v/>
      </c>
      <c r="G19">
        <f>SUM(B19:F19)</f>
        <v>16</v>
      </c>
    </row>
    <row r="20">
      <c r="A20" t="inlineStr">
        <is>
          <t>8. Доля новых со вторым заказом</t>
        </is>
      </c>
      <c r="B20" s="7">
        <f>IF(B$9="","",IF(B14=0,"нет новых клиентов",B19/B14))</f>
        <v>0.4</v>
      </c>
      <c r="C20" s="7">
        <f>IF(C$9="","",IF(C14=0,"нет новых клиентов",C19/C14))</f>
        <v>0.125</v>
      </c>
      <c r="D20" s="7">
        <f>IF(D$9="","",IF(D14=0,"нет новых клиентов",D19/D14))</f>
        <v>0.3333333333333333</v>
      </c>
      <c r="E20" s="7">
        <f>IF(E$9="","",IF(E14=0,"нет новых клиентов",E19/E14))</f>
        <v>0.6</v>
      </c>
      <c r="F20" s="7" t="str">
        <f>IF(F$9="","",IF(F14=0,"нет новых клиентов",F19/F14))</f>
        <v/>
      </c>
      <c r="G20" s="7">
        <f>IF(G14=0,"нет новых клиентов",G19/G14)</f>
        <v>0.38095238095238093</v>
      </c>
    </row>
    <row r="21">
      <c r="A21" t="inlineStr">
        <is>
          <t>Выручка новых клиентов до среза, ₽</t>
        </is>
      </c>
      <c r="B21" s="6">
        <f>IF(B$9="","",IF(SUMIFS(Обращения!$I$2:$I$401,Обращения!$C$2:$C$401,B$9,Обращения!$D$2:$D$401,"учтена")&gt;0,"есть оплата без суммы",SUMIFS(Обращения!$H$2:$H$401,Обращения!$C$2:$C$401,B$9,Обращения!$D$2:$D$401,"учтена")))</f>
        <v>48900</v>
      </c>
      <c r="C21" s="6">
        <f>IF(C$9="","",IF(SUMIFS(Обращения!$I$2:$I$401,Обращения!$C$2:$C$401,C$9,Обращения!$D$2:$D$401,"учтена")&gt;0,"есть оплата без суммы",SUMIFS(Обращения!$H$2:$H$401,Обращения!$C$2:$C$401,C$9,Обращения!$D$2:$D$401,"учтена")))</f>
        <v>16200</v>
      </c>
      <c r="D21" s="6">
        <f>IF(D$9="","",IF(SUMIFS(Обращения!$I$2:$I$401,Обращения!$C$2:$C$401,D$9,Обращения!$D$2:$D$401,"учтена")&gt;0,"есть оплата без суммы",SUMIFS(Обращения!$H$2:$H$401,Обращения!$C$2:$C$401,D$9,Обращения!$D$2:$D$401,"учтена")))</f>
        <v>24000</v>
      </c>
      <c r="E21" s="6">
        <f>IF(E$9="","",IF(SUMIFS(Обращения!$I$2:$I$401,Обращения!$C$2:$C$401,E$9,Обращения!$D$2:$D$401,"учтена")&gt;0,"есть оплата без суммы",SUMIFS(Обращения!$H$2:$H$401,Обращения!$C$2:$C$401,E$9,Обращения!$D$2:$D$401,"учтена")))</f>
        <v>43600</v>
      </c>
      <c r="F21" s="6" t="str">
        <f>IF(F$9="","",IF(SUMIFS(Обращения!$I$2:$I$401,Обращения!$C$2:$C$401,F$9,Обращения!$D$2:$D$401,"учтена")&gt;0,"есть оплата без суммы",SUMIFS(Обращения!$H$2:$H$401,Обращения!$C$2:$C$401,F$9,Обращения!$D$2:$D$401,"учтена")))</f>
        <v/>
      </c>
      <c r="G21" s="6">
        <f>IF(COUNT(B21:F21)&lt;COUNTA(B9:F9),"есть оплата без суммы",SUM(B21:F21))</f>
        <v>132700</v>
      </c>
    </row>
    <row r="22">
      <c r="A22" t="inlineStr">
        <is>
          <t>Валовая маржа новых клиентов, ₽</t>
        </is>
      </c>
      <c r="B22" s="6">
        <f>IF(B$9="","",IF(NOT(AND(ISNUMBER($B$7),$B$7&gt;0,$B$7&lt;=1)),"заполните маржу",IF(NOT(ISNUMBER(B21)),B21,B21*$B$7)))</f>
        <v>14670</v>
      </c>
      <c r="C22" s="6">
        <f>IF(C$9="","",IF(NOT(AND(ISNUMBER($B$7),$B$7&gt;0,$B$7&lt;=1)),"заполните маржу",IF(NOT(ISNUMBER(C21)),C21,C21*$B$7)))</f>
        <v>4860</v>
      </c>
      <c r="D22" s="6">
        <f>IF(D$9="","",IF(NOT(AND(ISNUMBER($B$7),$B$7&gt;0,$B$7&lt;=1)),"заполните маржу",IF(NOT(ISNUMBER(D21)),D21,D21*$B$7)))</f>
        <v>7200</v>
      </c>
      <c r="E22" s="6">
        <f>IF(E$9="","",IF(NOT(AND(ISNUMBER($B$7),$B$7&gt;0,$B$7&lt;=1)),"заполните маржу",IF(NOT(ISNUMBER(E21)),E21,E21*$B$7)))</f>
        <v>13080</v>
      </c>
      <c r="F22" s="6" t="str">
        <f>IF(F$9="","",IF(NOT(AND(ISNUMBER($B$7),$B$7&gt;0,$B$7&lt;=1)),"заполните маржу",IF(NOT(ISNUMBER(F21)),F21,F21*$B$7)))</f>
        <v/>
      </c>
      <c r="G22" s="6">
        <f>IF(NOT(AND(ISNUMBER($B$7),$B$7&gt;0,$B$7&lt;=1)),"заполните маржу",IF(NOT(ISNUMBER(G21)),G21,G21*$B$7))</f>
        <v>39810</v>
      </c>
    </row>
    <row r="23">
      <c r="A23" t="inlineStr">
        <is>
          <t>9. ROMI по валовой марже</t>
        </is>
      </c>
      <c r="B23" s="7">
        <f>IF(B$9="","",IF(NOT(ISNUMBER(B11)),B11,IF(NOT(ISNUMBER(B22)),B22,IF(B11=0,"нет расходов",(B22-B11)/B11))))</f>
        <v>-0.5925</v>
      </c>
      <c r="C23" s="7">
        <f>IF(C$9="","",IF(NOT(ISNUMBER(C11)),C11,IF(NOT(ISNUMBER(C22)),C22,IF(C11=0,"нет расходов",(C22-C11)/C11))))</f>
        <v>-0.7975</v>
      </c>
      <c r="D23" s="7">
        <f>IF(D$9="","",IF(NOT(ISNUMBER(D11)),D11,IF(NOT(ISNUMBER(D22)),D22,IF(D11=0,"нет расходов",(D22-D11)/D11))))</f>
        <v>-0.2</v>
      </c>
      <c r="E23" s="7">
        <f>IF(E$9="","",IF(NOT(ISNUMBER(E11)),E11,IF(NOT(ISNUMBER(E22)),E22,IF(E11=0,"нет расходов",(E22-E11)/E11))))</f>
        <v>1.616</v>
      </c>
      <c r="F23" s="7" t="str">
        <f>IF(F$9="","",IF(NOT(ISNUMBER(F11)),F11,IF(NOT(ISNUMBER(F22)),F22,IF(F11=0,"нет расходов",(F22-F11)/F11))))</f>
        <v/>
      </c>
      <c r="G23" s="7">
        <f>IF(NOT(ISNUMBER(G11)),G11,IF(NOT(ISNUMBER(G22)),G22,IF(G11=0,"нет расходов",(G22-G11)/G11)))</f>
        <v>-0.462027027027027</v>
      </c>
    </row>
    <row r="24">
      <c r="A24" t="inlineStr">
        <is>
          <t>Маржа с одного первого заказа, ₽</t>
        </is>
      </c>
      <c r="B24" s="6">
        <f>IF(B$9="","",IF(NOT(AND(ISNUMBER($B$7),$B$7&gt;0,$B$7&lt;=1)),"заполните маржу",IF(NOT(ISNUMBER(B18)),B18,B18*$B$7)))</f>
        <v>714</v>
      </c>
      <c r="C24" s="6">
        <f>IF(C$9="","",IF(NOT(AND(ISNUMBER($B$7),$B$7&gt;0,$B$7&lt;=1)),"заполните маржу",IF(NOT(ISNUMBER(C18)),C18,C18*$B$7)))</f>
        <v>540</v>
      </c>
      <c r="D24" s="6">
        <f>IF(D$9="","",IF(NOT(AND(ISNUMBER($B$7),$B$7&gt;0,$B$7&lt;=1)),"заполните маржу",IF(NOT(ISNUMBER(D18)),D18,D18*$B$7)))</f>
        <v>600</v>
      </c>
      <c r="E24" s="6">
        <f>IF(E$9="","",IF(NOT(AND(ISNUMBER($B$7),$B$7&gt;0,$B$7&lt;=1)),"заполните маржу",IF(NOT(ISNUMBER(E18)),E18,E18*$B$7)))</f>
        <v>840</v>
      </c>
      <c r="F24" s="6" t="str">
        <f>IF(F$9="","",IF(NOT(AND(ISNUMBER($B$7),$B$7&gt;0,$B$7&lt;=1)),"заполните маржу",IF(NOT(ISNUMBER(F18)),F18,F18*$B$7)))</f>
        <v/>
      </c>
      <c r="G24" s="6">
        <f>IF(NOT(AND(ISNUMBER($B$7),$B$7&gt;0,$B$7&lt;=1)),"заполните маржу",IF(NOT(ISNUMBER(G18)),G18,G18*$B$7))</f>
        <v>686.4285714285714</v>
      </c>
    </row>
    <row r="25">
      <c r="A25" t="inlineStr">
        <is>
          <t>Сколько первых заказов окупают клиента</t>
        </is>
      </c>
      <c r="B25" s="8">
        <f>IF(B$9="","",IF(NOT(ISNUMBER(B16)),B16,IF(NOT(ISNUMBER(B24)),B24,B16/B24)))</f>
        <v>3.361344537815126</v>
      </c>
      <c r="C25" s="8">
        <f>IF(C$9="","",IF(NOT(ISNUMBER(C16)),C16,IF(NOT(ISNUMBER(C24)),C24,C16/C24)))</f>
        <v>5.555555555555555</v>
      </c>
      <c r="D25" s="8">
        <f>IF(D$9="","",IF(NOT(ISNUMBER(D16)),D16,IF(NOT(ISNUMBER(D24)),D24,D16/D24)))</f>
        <v>1.6666666666666667</v>
      </c>
      <c r="E25" s="8">
        <f>IF(E$9="","",IF(NOT(ISNUMBER(E16)),E16,IF(NOT(ISNUMBER(E24)),E24,E16/E24)))</f>
        <v>0.5952380952380952</v>
      </c>
      <c r="F25" s="8" t="str">
        <f>IF(F$9="","",IF(NOT(ISNUMBER(F16)),F16,IF(NOT(ISNUMBER(F24)),F24,F16/F24)))</f>
        <v/>
      </c>
      <c r="G25" s="8">
        <f>IF(NOT(ISNUMBER(G16)),G16,IF(NOT(ISNUMBER(G24)),G24,G16/G24))</f>
        <v>2.5667707249392993</v>
      </c>
    </row>
    <row r="27">
      <c r="A27" s="4" t="inlineStr">
        <is>
          <t>Строки журналов вне итога</t>
        </is>
      </c>
    </row>
    <row r="28">
      <c r="A28" t="inlineStr">
        <is>
          <t>Обращения: вне периода</t>
        </is>
      </c>
      <c r="B28">
        <f>COUNTIF(Обращения!$D$2:$D$401,"вне периода")</f>
        <v>1</v>
      </c>
    </row>
    <row r="29">
      <c r="A29" t="inlineStr">
        <is>
          <t>Обращения: повтор</t>
        </is>
      </c>
      <c r="B29">
        <f>COUNTIF(Обращения!$D$2:$D$401,"повтор")</f>
        <v>1</v>
      </c>
    </row>
    <row r="30">
      <c r="A30" t="inlineStr">
        <is>
          <t>Обращения: уже клиент</t>
        </is>
      </c>
      <c r="B30">
        <f>COUNTIF(Обращения!$D$2:$D$401,"уже клиент")</f>
        <v>1</v>
      </c>
    </row>
    <row r="31">
      <c r="A31" t="inlineStr">
        <is>
          <t>Обращения: нет канала</t>
        </is>
      </c>
      <c r="B31">
        <f>COUNTIF(Обращения!$D$2:$D$401,"нет канала")</f>
        <v>1</v>
      </c>
    </row>
    <row r="32">
      <c r="A32" t="inlineStr">
        <is>
          <t>Обращения: неизвестный канал</t>
        </is>
      </c>
      <c r="B32">
        <f>COUNTIF(Обращения!$D$2:$D$401,"неизвестный канал")</f>
        <v>1</v>
      </c>
    </row>
    <row r="33">
      <c r="A33" t="inlineStr">
        <is>
          <t>Обращения: нет даты</t>
        </is>
      </c>
      <c r="B33">
        <f>COUNTIF(Обращения!$D$2:$D$401,"нет даты")</f>
        <v>0</v>
      </c>
    </row>
    <row r="34">
      <c r="A34" t="inlineStr">
        <is>
          <t>Обращения: нет клиента</t>
        </is>
      </c>
      <c r="B34">
        <f>COUNTIF(Обращения!$D$2:$D$401,"нет клиента")</f>
        <v>0</v>
      </c>
    </row>
    <row r="35">
      <c r="A35" t="inlineStr">
        <is>
          <t>Оплаты: после среза</t>
        </is>
      </c>
      <c r="B35">
        <f>COUNTIF(Оплаты!$D$2:$D$601,"после среза")</f>
        <v>1</v>
      </c>
    </row>
    <row r="36">
      <c r="A36" t="inlineStr">
        <is>
          <t>Оплаты: дубль</t>
        </is>
      </c>
      <c r="B36">
        <f>COUNTIF(Оплаты!$D$2:$D$601,"дубль")</f>
        <v>1</v>
      </c>
    </row>
    <row r="37">
      <c r="A37" t="inlineStr">
        <is>
          <t>Оплаты: нет суммы</t>
        </is>
      </c>
      <c r="B37">
        <f>COUNTIF(Оплаты!$D$2:$D$601,"нет суммы")</f>
        <v>0</v>
      </c>
    </row>
    <row r="38">
      <c r="A38" t="inlineStr">
        <is>
          <t>Оплаты: нет даты</t>
        </is>
      </c>
      <c r="B38">
        <f>COUNTIF(Оплаты!$D$2:$D$601,"нет даты")</f>
        <v>0</v>
      </c>
    </row>
    <row r="39">
      <c r="A39" t="inlineStr">
        <is>
          <t>Оплаты: нет клиента</t>
        </is>
      </c>
      <c r="B39">
        <f>COUNTIF(Оплаты!$D$2:$D$601,"нет клиента")</f>
        <v>0</v>
      </c>
    </row>
    <row r="40">
      <c r="A40" t="inlineStr">
        <is>
          <t>Расходы: вне периода</t>
        </is>
      </c>
      <c r="B40">
        <f>COUNTIF(Расходы!$D$2:$D$101,"вне периода")</f>
        <v>1</v>
      </c>
    </row>
    <row r="41">
      <c r="A41" t="inlineStr">
        <is>
          <t>Расходы: нет суммы</t>
        </is>
      </c>
      <c r="B41">
        <f>COUNTIF(Расходы!$D$2:$D$101,"нет суммы")</f>
        <v>0</v>
      </c>
    </row>
    <row r="42">
      <c r="A42" t="inlineStr">
        <is>
          <t>Расходы: нет канала</t>
        </is>
      </c>
      <c r="B42">
        <f>COUNTIF(Расходы!$D$2:$D$101,"нет канала")</f>
        <v>0</v>
      </c>
    </row>
    <row r="43">
      <c r="A43" t="inlineStr">
        <is>
          <t>Расходы: неизвестный канал</t>
        </is>
      </c>
      <c r="B43">
        <f>COUNTIF(Расходы!$D$2:$D$101,"неизвестный канал")</f>
        <v>0</v>
      </c>
    </row>
    <row r="44">
      <c r="A44" t="inlineStr">
        <is>
          <t>Расходы: нет даты</t>
        </is>
      </c>
      <c r="B44">
        <f>COUNTIF(Расходы!$D$2:$D$101,"нет даты")</f>
        <v>0</v>
      </c>
    </row>
    <row r="46">
      <c r="A46" t="inlineStr">
        <is>
          <t>Оплаты учтены, но обращения в журнале нет</t>
        </is>
      </c>
      <c r="B46">
        <f>COUNTIFS(Оплаты!$D$2:$D$601,"учтена",Оплаты!$F$2:$F$601,"нет обращения")</f>
        <v>1</v>
      </c>
    </row>
    <row r="48">
      <c r="A48" t="inlineStr">
        <is>
          <t>Обращение учитывается один раз: повторная строка того же клиента получает статус «повтор», клиент с оплатой раньше даты обращения получает статус «уже клиент». Новый клиент: обратился в периоде и оплатил до даты среза. Выручка и маржа новых считаются по всем их оплатам до среза. Лишний столбец канала оставьте пустым.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6" customWidth="1" min="4" max="4"/>
    <col width="11" customWidth="1" min="5" max="5"/>
    <col width="12" customWidth="1" min="6" max="6"/>
    <col width="10" customWidth="1" min="7" max="7"/>
    <col width="13" customWidth="1" min="8" max="8"/>
    <col width="10" customWidth="1" min="9" max="9"/>
  </cols>
  <sheetData>
    <row r="1">
      <c r="A1" s="9" t="inlineStr">
        <is>
          <t>Дата обращения</t>
        </is>
      </c>
      <c r="B1" s="9" t="inlineStr">
        <is>
          <t>Клиент (телефон или код)</t>
        </is>
      </c>
      <c r="C1" s="9" t="inlineStr">
        <is>
          <t>Канал</t>
        </is>
      </c>
      <c r="D1" s="9" t="inlineStr">
        <is>
          <t>Статус строки</t>
        </is>
      </c>
      <c r="E1" s="9" t="inlineStr">
        <is>
          <t>Оплатил до среза</t>
        </is>
      </c>
      <c r="F1" s="9" t="inlineStr">
        <is>
          <t>Первый заказ, ₽</t>
        </is>
      </c>
      <c r="G1" s="9" t="inlineStr">
        <is>
          <t>Заказов до среза</t>
        </is>
      </c>
      <c r="H1" s="9" t="inlineStr">
        <is>
          <t>Выручка до среза, ₽</t>
        </is>
      </c>
      <c r="I1" s="9" t="inlineStr">
        <is>
          <t>Оплат без суммы</t>
        </is>
      </c>
    </row>
    <row r="2">
      <c r="A2" s="2" t="n">
        <v>46296</v>
      </c>
      <c r="B2" s="10" t="inlineStr">
        <is>
          <t>Д-001</t>
        </is>
      </c>
      <c r="C2" s="10" t="inlineStr">
        <is>
          <t>Директ</t>
        </is>
      </c>
      <c r="D2" t="str">
        <f>IF(AND(A2="",B2=""),"",IF(A2="","нет даты",IF(B2="","нет клиента",IF(OR(A2&lt;Показатели!$B$4,A2&gt;Показатели!$B$5),"вне периода",IF(COUNTIFS(Оплаты!$B$2:$B$601,B2,Оплаты!$A$2:$A$601,"&lt;"&amp;A2,Оплаты!$D$2:$D$601,"учтена")&gt;0,"уже клиент",IF(COUNTIFS($B$1:B1,B2,$D$1:D1,"учтена")&gt;0,"повтор",IF(C2="","нет канала",IF(COUNTIF(Показатели!$B$9:$F$9,C2)=0,"неизвестный канал","учтена"))))))))</f>
        <v>учтена</v>
      </c>
      <c r="E2" t="str">
        <f>IF(D2&lt;&gt;"учтена","",IF(COUNTIFS(Оплаты!$B$2:$B$601,B2,Оплаты!$A$2:$A$601,"&gt;="&amp;A2,Оплаты!$D$2:$D$601,"учтена")+COUNTIFS(Оплаты!$B$2:$B$601,B2,Оплаты!$A$2:$A$601,"&gt;="&amp;A2,Оплаты!$D$2:$D$601,"нет суммы")&gt;0,"да","нет"))</f>
        <v>да</v>
      </c>
      <c r="F2" s="6">
        <f>IF(E2&lt;&gt;"да","",IF(I2&gt;0,"нет суммы",SUMIFS(Оплаты!$C$2:$C$601,Оплаты!$B$2:$B$601,B2,Оплаты!$E$2:$E$601,1)))</f>
        <v>2100</v>
      </c>
      <c r="G2">
        <f>IF(E2&lt;&gt;"да","",COUNTIFS(Оплаты!$B$2:$B$601,B2,Оплаты!$A$2:$A$601,"&gt;="&amp;A2,Оплаты!$D$2:$D$601,"учтена"))</f>
        <v>2</v>
      </c>
      <c r="H2" s="6">
        <f>IF(E2&lt;&gt;"да","",SUMIFS(Оплаты!$C$2:$C$601,Оплаты!$B$2:$B$601,B2,Оплаты!$A$2:$A$601,"&gt;="&amp;A2,Оплаты!$D$2:$D$601,"учтена"))</f>
        <v>4100</v>
      </c>
      <c r="I2">
        <f>IF(E2&lt;&gt;"да","",COUNTIFS(Оплаты!$B$2:$B$601,B2,Оплаты!$A$2:$A$601,"&gt;="&amp;A2,Оплаты!$D$2:$D$601,"нет суммы"))</f>
        <v>0</v>
      </c>
    </row>
    <row r="3">
      <c r="A3" s="2" t="n">
        <v>46299</v>
      </c>
      <c r="B3" s="10" t="inlineStr">
        <is>
          <t>Д-002</t>
        </is>
      </c>
      <c r="C3" s="10" t="inlineStr">
        <is>
          <t>Директ</t>
        </is>
      </c>
      <c r="D3" t="str">
        <f>IF(AND(A3="",B3=""),"",IF(A3="","нет даты",IF(B3="","нет клиента",IF(OR(A3&lt;Показатели!$B$4,A3&gt;Показатели!$B$5),"вне периода",IF(COUNTIFS(Оплаты!$B$2:$B$601,B3,Оплаты!$A$2:$A$601,"&lt;"&amp;A3,Оплаты!$D$2:$D$601,"учтена")&gt;0,"уже клиент",IF(COUNTIFS($B$1:B2,B3,$D$1:D2,"учтена")&gt;0,"повтор",IF(C3="","нет канала",IF(COUNTIF(Показатели!$B$9:$F$9,C3)=0,"неизвестный канал","учтена"))))))))</f>
        <v>учтена</v>
      </c>
      <c r="E3" t="str">
        <f>IF(D3&lt;&gt;"учтена","",IF(COUNTIFS(Оплаты!$B$2:$B$601,B3,Оплаты!$A$2:$A$601,"&gt;="&amp;A3,Оплаты!$D$2:$D$601,"учтена")+COUNTIFS(Оплаты!$B$2:$B$601,B3,Оплаты!$A$2:$A$601,"&gt;="&amp;A3,Оплаты!$D$2:$D$601,"нет суммы")&gt;0,"да","нет"))</f>
        <v>да</v>
      </c>
      <c r="F3" s="6">
        <f>IF(E3&lt;&gt;"да","",IF(I3&gt;0,"нет суммы",SUMIFS(Оплаты!$C$2:$C$601,Оплаты!$B$2:$B$601,B3,Оплаты!$E$2:$E$601,1)))</f>
        <v>2700</v>
      </c>
      <c r="G3">
        <f>IF(E3&lt;&gt;"да","",COUNTIFS(Оплаты!$B$2:$B$601,B3,Оплаты!$A$2:$A$601,"&gt;="&amp;A3,Оплаты!$D$2:$D$601,"учтена"))</f>
        <v>2</v>
      </c>
      <c r="H3" s="6">
        <f>IF(E3&lt;&gt;"да","",SUMIFS(Оплаты!$C$2:$C$601,Оплаты!$B$2:$B$601,B3,Оплаты!$A$2:$A$601,"&gt;="&amp;A3,Оплаты!$D$2:$D$601,"учтена"))</f>
        <v>5100</v>
      </c>
      <c r="I3">
        <f>IF(E3&lt;&gt;"да","",COUNTIFS(Оплаты!$B$2:$B$601,B3,Оплаты!$A$2:$A$601,"&gt;="&amp;A3,Оплаты!$D$2:$D$601,"нет суммы"))</f>
        <v>0</v>
      </c>
    </row>
    <row r="4">
      <c r="A4" s="2" t="n">
        <v>46302</v>
      </c>
      <c r="B4" s="10" t="inlineStr">
        <is>
          <t>Д-003</t>
        </is>
      </c>
      <c r="C4" s="10" t="inlineStr">
        <is>
          <t>Директ</t>
        </is>
      </c>
      <c r="D4" t="str">
        <f>IF(AND(A4="",B4=""),"",IF(A4="","нет даты",IF(B4="","нет клиента",IF(OR(A4&lt;Показатели!$B$4,A4&gt;Показатели!$B$5),"вне периода",IF(COUNTIFS(Оплаты!$B$2:$B$601,B4,Оплаты!$A$2:$A$601,"&lt;"&amp;A4,Оплаты!$D$2:$D$601,"учтена")&gt;0,"уже клиент",IF(COUNTIFS($B$1:B3,B4,$D$1:D3,"учтена")&gt;0,"повтор",IF(C4="","нет канала",IF(COUNTIF(Показатели!$B$9:$F$9,C4)=0,"неизвестный канал","учтена"))))))))</f>
        <v>учтена</v>
      </c>
      <c r="E4" t="str">
        <f>IF(D4&lt;&gt;"учтена","",IF(COUNTIFS(Оплаты!$B$2:$B$601,B4,Оплаты!$A$2:$A$601,"&gt;="&amp;A4,Оплаты!$D$2:$D$601,"учтена")+COUNTIFS(Оплаты!$B$2:$B$601,B4,Оплаты!$A$2:$A$601,"&gt;="&amp;A4,Оплаты!$D$2:$D$601,"нет суммы")&gt;0,"да","нет"))</f>
        <v>да</v>
      </c>
      <c r="F4" s="6">
        <f>IF(E4&lt;&gt;"да","",IF(I4&gt;0,"нет суммы",SUMIFS(Оплаты!$C$2:$C$601,Оплаты!$B$2:$B$601,B4,Оплаты!$E$2:$E$601,1)))</f>
        <v>2100</v>
      </c>
      <c r="G4">
        <f>IF(E4&lt;&gt;"да","",COUNTIFS(Оплаты!$B$2:$B$601,B4,Оплаты!$A$2:$A$601,"&gt;="&amp;A4,Оплаты!$D$2:$D$601,"учтена"))</f>
        <v>2</v>
      </c>
      <c r="H4" s="6">
        <f>IF(E4&lt;&gt;"да","",SUMIFS(Оплаты!$C$2:$C$601,Оплаты!$B$2:$B$601,B4,Оплаты!$A$2:$A$601,"&gt;="&amp;A4,Оплаты!$D$2:$D$601,"учтена"))</f>
        <v>4100</v>
      </c>
      <c r="I4">
        <f>IF(E4&lt;&gt;"да","",COUNTIFS(Оплаты!$B$2:$B$601,B4,Оплаты!$A$2:$A$601,"&gt;="&amp;A4,Оплаты!$D$2:$D$601,"нет суммы"))</f>
        <v>0</v>
      </c>
    </row>
    <row r="5">
      <c r="A5" s="2" t="n">
        <v>46305</v>
      </c>
      <c r="B5" s="10" t="inlineStr">
        <is>
          <t>Д-004</t>
        </is>
      </c>
      <c r="C5" s="10" t="inlineStr">
        <is>
          <t>Директ</t>
        </is>
      </c>
      <c r="D5" t="str">
        <f>IF(AND(A5="",B5=""),"",IF(A5="","нет даты",IF(B5="","нет клиента",IF(OR(A5&lt;Показатели!$B$4,A5&gt;Показатели!$B$5),"вне периода",IF(COUNTIFS(Оплаты!$B$2:$B$601,B5,Оплаты!$A$2:$A$601,"&lt;"&amp;A5,Оплаты!$D$2:$D$601,"учтена")&gt;0,"уже клиент",IF(COUNTIFS($B$1:B4,B5,$D$1:D4,"учтена")&gt;0,"повтор",IF(C5="","нет канала",IF(COUNTIF(Показатели!$B$9:$F$9,C5)=0,"неизвестный канал","учтена"))))))))</f>
        <v>учтена</v>
      </c>
      <c r="E5" t="str">
        <f>IF(D5&lt;&gt;"учтена","",IF(COUNTIFS(Оплаты!$B$2:$B$601,B5,Оплаты!$A$2:$A$601,"&gt;="&amp;A5,Оплаты!$D$2:$D$601,"учтена")+COUNTIFS(Оплаты!$B$2:$B$601,B5,Оплаты!$A$2:$A$601,"&gt;="&amp;A5,Оплаты!$D$2:$D$601,"нет суммы")&gt;0,"да","нет"))</f>
        <v>да</v>
      </c>
      <c r="F5" s="6">
        <f>IF(E5&lt;&gt;"да","",IF(I5&gt;0,"нет суммы",SUMIFS(Оплаты!$C$2:$C$601,Оплаты!$B$2:$B$601,B5,Оплаты!$E$2:$E$601,1)))</f>
        <v>2700</v>
      </c>
      <c r="G5">
        <f>IF(E5&lt;&gt;"да","",COUNTIFS(Оплаты!$B$2:$B$601,B5,Оплаты!$A$2:$A$601,"&gt;="&amp;A5,Оплаты!$D$2:$D$601,"учтена"))</f>
        <v>2</v>
      </c>
      <c r="H5" s="6">
        <f>IF(E5&lt;&gt;"да","",SUMIFS(Оплаты!$C$2:$C$601,Оплаты!$B$2:$B$601,B5,Оплаты!$A$2:$A$601,"&gt;="&amp;A5,Оплаты!$D$2:$D$601,"учтена"))</f>
        <v>5100</v>
      </c>
      <c r="I5">
        <f>IF(E5&lt;&gt;"да","",COUNTIFS(Оплаты!$B$2:$B$601,B5,Оплаты!$A$2:$A$601,"&gt;="&amp;A5,Оплаты!$D$2:$D$601,"нет суммы"))</f>
        <v>0</v>
      </c>
    </row>
    <row r="6">
      <c r="A6" s="2" t="n">
        <v>46308</v>
      </c>
      <c r="B6" s="10" t="inlineStr">
        <is>
          <t>Д-005</t>
        </is>
      </c>
      <c r="C6" s="10" t="inlineStr">
        <is>
          <t>Директ</t>
        </is>
      </c>
      <c r="D6" t="str">
        <f>IF(AND(A6="",B6=""),"",IF(A6="","нет даты",IF(B6="","нет клиента",IF(OR(A6&lt;Показатели!$B$4,A6&gt;Показатели!$B$5),"вне периода",IF(COUNTIFS(Оплаты!$B$2:$B$601,B6,Оплаты!$A$2:$A$601,"&lt;"&amp;A6,Оплаты!$D$2:$D$601,"учтена")&gt;0,"уже клиент",IF(COUNTIFS($B$1:B5,B6,$D$1:D5,"учтена")&gt;0,"повтор",IF(C6="","нет канала",IF(COUNTIF(Показатели!$B$9:$F$9,C6)=0,"неизвестный канал","учтена"))))))))</f>
        <v>учтена</v>
      </c>
      <c r="E6" t="str">
        <f>IF(D6&lt;&gt;"учтена","",IF(COUNTIFS(Оплаты!$B$2:$B$601,B6,Оплаты!$A$2:$A$601,"&gt;="&amp;A6,Оплаты!$D$2:$D$601,"учтена")+COUNTIFS(Оплаты!$B$2:$B$601,B6,Оплаты!$A$2:$A$601,"&gt;="&amp;A6,Оплаты!$D$2:$D$601,"нет суммы")&gt;0,"да","нет"))</f>
        <v>да</v>
      </c>
      <c r="F6" s="6">
        <f>IF(E6&lt;&gt;"да","",IF(I6&gt;0,"нет суммы",SUMIFS(Оплаты!$C$2:$C$601,Оплаты!$B$2:$B$601,B6,Оплаты!$E$2:$E$601,1)))</f>
        <v>2100</v>
      </c>
      <c r="G6">
        <f>IF(E6&lt;&gt;"да","",COUNTIFS(Оплаты!$B$2:$B$601,B6,Оплаты!$A$2:$A$601,"&gt;="&amp;A6,Оплаты!$D$2:$D$601,"учтена"))</f>
        <v>2</v>
      </c>
      <c r="H6" s="6">
        <f>IF(E6&lt;&gt;"да","",SUMIFS(Оплаты!$C$2:$C$601,Оплаты!$B$2:$B$601,B6,Оплаты!$A$2:$A$601,"&gt;="&amp;A6,Оплаты!$D$2:$D$601,"учтена"))</f>
        <v>4100</v>
      </c>
      <c r="I6">
        <f>IF(E6&lt;&gt;"да","",COUNTIFS(Оплаты!$B$2:$B$601,B6,Оплаты!$A$2:$A$601,"&gt;="&amp;A6,Оплаты!$D$2:$D$601,"нет суммы"))</f>
        <v>0</v>
      </c>
    </row>
    <row r="7">
      <c r="A7" s="2" t="n">
        <v>46311</v>
      </c>
      <c r="B7" s="10" t="inlineStr">
        <is>
          <t>Д-006</t>
        </is>
      </c>
      <c r="C7" s="10" t="inlineStr">
        <is>
          <t>Директ</t>
        </is>
      </c>
      <c r="D7" t="str">
        <f>IF(AND(A7="",B7=""),"",IF(A7="","нет даты",IF(B7="","нет клиента",IF(OR(A7&lt;Показатели!$B$4,A7&gt;Показатели!$B$5),"вне периода",IF(COUNTIFS(Оплаты!$B$2:$B$601,B7,Оплаты!$A$2:$A$601,"&lt;"&amp;A7,Оплаты!$D$2:$D$601,"учтена")&gt;0,"уже клиент",IF(COUNTIFS($B$1:B6,B7,$D$1:D6,"учтена")&gt;0,"повтор",IF(C7="","нет канала",IF(COUNTIF(Показатели!$B$9:$F$9,C7)=0,"неизвестный канал","учтена"))))))))</f>
        <v>учтена</v>
      </c>
      <c r="E7" t="str">
        <f>IF(D7&lt;&gt;"учтена","",IF(COUNTIFS(Оплаты!$B$2:$B$601,B7,Оплаты!$A$2:$A$601,"&gt;="&amp;A7,Оплаты!$D$2:$D$601,"учтена")+COUNTIFS(Оплаты!$B$2:$B$601,B7,Оплаты!$A$2:$A$601,"&gt;="&amp;A7,Оплаты!$D$2:$D$601,"нет суммы")&gt;0,"да","нет"))</f>
        <v>да</v>
      </c>
      <c r="F7" s="6">
        <f>IF(E7&lt;&gt;"да","",IF(I7&gt;0,"нет суммы",SUMIFS(Оплаты!$C$2:$C$601,Оплаты!$B$2:$B$601,B7,Оплаты!$E$2:$E$601,1)))</f>
        <v>2700</v>
      </c>
      <c r="G7">
        <f>IF(E7&lt;&gt;"да","",COUNTIFS(Оплаты!$B$2:$B$601,B7,Оплаты!$A$2:$A$601,"&gt;="&amp;A7,Оплаты!$D$2:$D$601,"учтена"))</f>
        <v>2</v>
      </c>
      <c r="H7" s="6">
        <f>IF(E7&lt;&gt;"да","",SUMIFS(Оплаты!$C$2:$C$601,Оплаты!$B$2:$B$601,B7,Оплаты!$A$2:$A$601,"&gt;="&amp;A7,Оплаты!$D$2:$D$601,"учтена"))</f>
        <v>5100</v>
      </c>
      <c r="I7">
        <f>IF(E7&lt;&gt;"да","",COUNTIFS(Оплаты!$B$2:$B$601,B7,Оплаты!$A$2:$A$601,"&gt;="&amp;A7,Оплаты!$D$2:$D$601,"нет суммы"))</f>
        <v>0</v>
      </c>
    </row>
    <row r="8">
      <c r="A8" s="2" t="n">
        <v>46296</v>
      </c>
      <c r="B8" s="10" t="inlineStr">
        <is>
          <t>Д-007</t>
        </is>
      </c>
      <c r="C8" s="10" t="inlineStr">
        <is>
          <t>Директ</t>
        </is>
      </c>
      <c r="D8" t="str">
        <f>IF(AND(A8="",B8=""),"",IF(A8="","нет даты",IF(B8="","нет клиента",IF(OR(A8&lt;Показатели!$B$4,A8&gt;Показатели!$B$5),"вне периода",IF(COUNTIFS(Оплаты!$B$2:$B$601,B8,Оплаты!$A$2:$A$601,"&lt;"&amp;A8,Оплаты!$D$2:$D$601,"учтена")&gt;0,"уже клиент",IF(COUNTIFS($B$1:B7,B8,$D$1:D7,"учтена")&gt;0,"повтор",IF(C8="","нет канала",IF(COUNTIF(Показатели!$B$9:$F$9,C8)=0,"неизвестный канал","учтена"))))))))</f>
        <v>учтена</v>
      </c>
      <c r="E8" t="str">
        <f>IF(D8&lt;&gt;"учтена","",IF(COUNTIFS(Оплаты!$B$2:$B$601,B8,Оплаты!$A$2:$A$601,"&gt;="&amp;A8,Оплаты!$D$2:$D$601,"учтена")+COUNTIFS(Оплаты!$B$2:$B$601,B8,Оплаты!$A$2:$A$601,"&gt;="&amp;A8,Оплаты!$D$2:$D$601,"нет суммы")&gt;0,"да","нет"))</f>
        <v>да</v>
      </c>
      <c r="F8" s="6">
        <f>IF(E8&lt;&gt;"да","",IF(I8&gt;0,"нет суммы",SUMIFS(Оплаты!$C$2:$C$601,Оплаты!$B$2:$B$601,B8,Оплаты!$E$2:$E$601,1)))</f>
        <v>2100</v>
      </c>
      <c r="G8">
        <f>IF(E8&lt;&gt;"да","",COUNTIFS(Оплаты!$B$2:$B$601,B8,Оплаты!$A$2:$A$601,"&gt;="&amp;A8,Оплаты!$D$2:$D$601,"учтена"))</f>
        <v>1</v>
      </c>
      <c r="H8" s="6">
        <f>IF(E8&lt;&gt;"да","",SUMIFS(Оплаты!$C$2:$C$601,Оплаты!$B$2:$B$601,B8,Оплаты!$A$2:$A$601,"&gt;="&amp;A8,Оплаты!$D$2:$D$601,"учтена"))</f>
        <v>2100</v>
      </c>
      <c r="I8">
        <f>IF(E8&lt;&gt;"да","",COUNTIFS(Оплаты!$B$2:$B$601,B8,Оплаты!$A$2:$A$601,"&gt;="&amp;A8,Оплаты!$D$2:$D$601,"нет суммы"))</f>
        <v>0</v>
      </c>
    </row>
    <row r="9">
      <c r="A9" s="2" t="n">
        <v>46299</v>
      </c>
      <c r="B9" s="10" t="inlineStr">
        <is>
          <t>Д-008</t>
        </is>
      </c>
      <c r="C9" s="10" t="inlineStr">
        <is>
          <t>Директ</t>
        </is>
      </c>
      <c r="D9" t="str">
        <f>IF(AND(A9="",B9=""),"",IF(A9="","нет даты",IF(B9="","нет клиента",IF(OR(A9&lt;Показатели!$B$4,A9&gt;Показатели!$B$5),"вне периода",IF(COUNTIFS(Оплаты!$B$2:$B$601,B9,Оплаты!$A$2:$A$601,"&lt;"&amp;A9,Оплаты!$D$2:$D$601,"учтена")&gt;0,"уже клиент",IF(COUNTIFS($B$1:B8,B9,$D$1:D8,"учтена")&gt;0,"повтор",IF(C9="","нет канала",IF(COUNTIF(Показатели!$B$9:$F$9,C9)=0,"неизвестный канал","учтена"))))))))</f>
        <v>учтена</v>
      </c>
      <c r="E9" t="str">
        <f>IF(D9&lt;&gt;"учтена","",IF(COUNTIFS(Оплаты!$B$2:$B$601,B9,Оплаты!$A$2:$A$601,"&gt;="&amp;A9,Оплаты!$D$2:$D$601,"учтена")+COUNTIFS(Оплаты!$B$2:$B$601,B9,Оплаты!$A$2:$A$601,"&gt;="&amp;A9,Оплаты!$D$2:$D$601,"нет суммы")&gt;0,"да","нет"))</f>
        <v>да</v>
      </c>
      <c r="F9" s="6">
        <f>IF(E9&lt;&gt;"да","",IF(I9&gt;0,"нет суммы",SUMIFS(Оплаты!$C$2:$C$601,Оплаты!$B$2:$B$601,B9,Оплаты!$E$2:$E$601,1)))</f>
        <v>2700</v>
      </c>
      <c r="G9">
        <f>IF(E9&lt;&gt;"да","",COUNTIFS(Оплаты!$B$2:$B$601,B9,Оплаты!$A$2:$A$601,"&gt;="&amp;A9,Оплаты!$D$2:$D$601,"учтена"))</f>
        <v>1</v>
      </c>
      <c r="H9" s="6">
        <f>IF(E9&lt;&gt;"да","",SUMIFS(Оплаты!$C$2:$C$601,Оплаты!$B$2:$B$601,B9,Оплаты!$A$2:$A$601,"&gt;="&amp;A9,Оплаты!$D$2:$D$601,"учтена"))</f>
        <v>2700</v>
      </c>
      <c r="I9">
        <f>IF(E9&lt;&gt;"да","",COUNTIFS(Оплаты!$B$2:$B$601,B9,Оплаты!$A$2:$A$601,"&gt;="&amp;A9,Оплаты!$D$2:$D$601,"нет суммы"))</f>
        <v>0</v>
      </c>
    </row>
    <row r="10">
      <c r="A10" s="2" t="n">
        <v>46302</v>
      </c>
      <c r="B10" s="10" t="inlineStr">
        <is>
          <t>Д-009</t>
        </is>
      </c>
      <c r="C10" s="10" t="inlineStr">
        <is>
          <t>Директ</t>
        </is>
      </c>
      <c r="D10" t="str">
        <f>IF(AND(A10="",B10=""),"",IF(A10="","нет даты",IF(B10="","нет клиента",IF(OR(A10&lt;Показатели!$B$4,A10&gt;Показатели!$B$5),"вне периода",IF(COUNTIFS(Оплаты!$B$2:$B$601,B10,Оплаты!$A$2:$A$601,"&lt;"&amp;A10,Оплаты!$D$2:$D$601,"учтена")&gt;0,"уже клиент",IF(COUNTIFS($B$1:B9,B10,$D$1:D9,"учтена")&gt;0,"повтор",IF(C10="","нет канала",IF(COUNTIF(Показатели!$B$9:$F$9,C10)=0,"неизвестный канал","учтена"))))))))</f>
        <v>учтена</v>
      </c>
      <c r="E10" t="str">
        <f>IF(D10&lt;&gt;"учтена","",IF(COUNTIFS(Оплаты!$B$2:$B$601,B10,Оплаты!$A$2:$A$601,"&gt;="&amp;A10,Оплаты!$D$2:$D$601,"учтена")+COUNTIFS(Оплаты!$B$2:$B$601,B10,Оплаты!$A$2:$A$601,"&gt;="&amp;A10,Оплаты!$D$2:$D$601,"нет суммы")&gt;0,"да","нет"))</f>
        <v>да</v>
      </c>
      <c r="F10" s="6">
        <f>IF(E10&lt;&gt;"да","",IF(I10&gt;0,"нет суммы",SUMIFS(Оплаты!$C$2:$C$601,Оплаты!$B$2:$B$601,B10,Оплаты!$E$2:$E$601,1)))</f>
        <v>2100</v>
      </c>
      <c r="G10">
        <f>IF(E10&lt;&gt;"да","",COUNTIFS(Оплаты!$B$2:$B$601,B10,Оплаты!$A$2:$A$601,"&gt;="&amp;A10,Оплаты!$D$2:$D$601,"учтена"))</f>
        <v>1</v>
      </c>
      <c r="H10" s="6">
        <f>IF(E10&lt;&gt;"да","",SUMIFS(Оплаты!$C$2:$C$601,Оплаты!$B$2:$B$601,B10,Оплаты!$A$2:$A$601,"&gt;="&amp;A10,Оплаты!$D$2:$D$601,"учтена"))</f>
        <v>2100</v>
      </c>
      <c r="I10">
        <f>IF(E10&lt;&gt;"да","",COUNTIFS(Оплаты!$B$2:$B$601,B10,Оплаты!$A$2:$A$601,"&gt;="&amp;A10,Оплаты!$D$2:$D$601,"нет суммы"))</f>
        <v>0</v>
      </c>
    </row>
    <row r="11">
      <c r="A11" s="2" t="n">
        <v>46305</v>
      </c>
      <c r="B11" s="10" t="inlineStr">
        <is>
          <t>Д-010</t>
        </is>
      </c>
      <c r="C11" s="10" t="inlineStr">
        <is>
          <t>Директ</t>
        </is>
      </c>
      <c r="D11" t="str">
        <f>IF(AND(A11="",B11=""),"",IF(A11="","нет даты",IF(B11="","нет клиента",IF(OR(A11&lt;Показатели!$B$4,A11&gt;Показатели!$B$5),"вне периода",IF(COUNTIFS(Оплаты!$B$2:$B$601,B11,Оплаты!$A$2:$A$601,"&lt;"&amp;A11,Оплаты!$D$2:$D$601,"учтена")&gt;0,"уже клиент",IF(COUNTIFS($B$1:B10,B11,$D$1:D10,"учтена")&gt;0,"повтор",IF(C11="","нет канала",IF(COUNTIF(Показатели!$B$9:$F$9,C11)=0,"неизвестный канал","учтена"))))))))</f>
        <v>учтена</v>
      </c>
      <c r="E11" t="str">
        <f>IF(D11&lt;&gt;"учтена","",IF(COUNTIFS(Оплаты!$B$2:$B$601,B11,Оплаты!$A$2:$A$601,"&gt;="&amp;A11,Оплаты!$D$2:$D$601,"учтена")+COUNTIFS(Оплаты!$B$2:$B$601,B11,Оплаты!$A$2:$A$601,"&gt;="&amp;A11,Оплаты!$D$2:$D$601,"нет суммы")&gt;0,"да","нет"))</f>
        <v>да</v>
      </c>
      <c r="F11" s="6">
        <f>IF(E11&lt;&gt;"да","",IF(I11&gt;0,"нет суммы",SUMIFS(Оплаты!$C$2:$C$601,Оплаты!$B$2:$B$601,B11,Оплаты!$E$2:$E$601,1)))</f>
        <v>2700</v>
      </c>
      <c r="G11">
        <f>IF(E11&lt;&gt;"да","",COUNTIFS(Оплаты!$B$2:$B$601,B11,Оплаты!$A$2:$A$601,"&gt;="&amp;A11,Оплаты!$D$2:$D$601,"учтена"))</f>
        <v>1</v>
      </c>
      <c r="H11" s="6">
        <f>IF(E11&lt;&gt;"да","",SUMIFS(Оплаты!$C$2:$C$601,Оплаты!$B$2:$B$601,B11,Оплаты!$A$2:$A$601,"&gt;="&amp;A11,Оплаты!$D$2:$D$601,"учтена"))</f>
        <v>2700</v>
      </c>
      <c r="I11">
        <f>IF(E11&lt;&gt;"да","",COUNTIFS(Оплаты!$B$2:$B$601,B11,Оплаты!$A$2:$A$601,"&gt;="&amp;A11,Оплаты!$D$2:$D$601,"нет суммы"))</f>
        <v>0</v>
      </c>
    </row>
    <row r="12">
      <c r="A12" s="2" t="n">
        <v>46308</v>
      </c>
      <c r="B12" s="10" t="inlineStr">
        <is>
          <t>Д-011</t>
        </is>
      </c>
      <c r="C12" s="10" t="inlineStr">
        <is>
          <t>Директ</t>
        </is>
      </c>
      <c r="D12" t="str">
        <f>IF(AND(A12="",B12=""),"",IF(A12="","нет даты",IF(B12="","нет клиента",IF(OR(A12&lt;Показатели!$B$4,A12&gt;Показатели!$B$5),"вне периода",IF(COUNTIFS(Оплаты!$B$2:$B$601,B12,Оплаты!$A$2:$A$601,"&lt;"&amp;A12,Оплаты!$D$2:$D$601,"учтена")&gt;0,"уже клиент",IF(COUNTIFS($B$1:B11,B12,$D$1:D11,"учтена")&gt;0,"повтор",IF(C12="","нет канала",IF(COUNTIF(Показатели!$B$9:$F$9,C12)=0,"неизвестный канал","учтена"))))))))</f>
        <v>учтена</v>
      </c>
      <c r="E12" t="str">
        <f>IF(D12&lt;&gt;"учтена","",IF(COUNTIFS(Оплаты!$B$2:$B$601,B12,Оплаты!$A$2:$A$601,"&gt;="&amp;A12,Оплаты!$D$2:$D$601,"учтена")+COUNTIFS(Оплаты!$B$2:$B$601,B12,Оплаты!$A$2:$A$601,"&gt;="&amp;A12,Оплаты!$D$2:$D$601,"нет суммы")&gt;0,"да","нет"))</f>
        <v>да</v>
      </c>
      <c r="F12" s="6">
        <f>IF(E12&lt;&gt;"да","",IF(I12&gt;0,"нет суммы",SUMIFS(Оплаты!$C$2:$C$601,Оплаты!$B$2:$B$601,B12,Оплаты!$E$2:$E$601,1)))</f>
        <v>2100</v>
      </c>
      <c r="G12">
        <f>IF(E12&lt;&gt;"да","",COUNTIFS(Оплаты!$B$2:$B$601,B12,Оплаты!$A$2:$A$601,"&gt;="&amp;A12,Оплаты!$D$2:$D$601,"учтена"))</f>
        <v>1</v>
      </c>
      <c r="H12" s="6">
        <f>IF(E12&lt;&gt;"да","",SUMIFS(Оплаты!$C$2:$C$601,Оплаты!$B$2:$B$601,B12,Оплаты!$A$2:$A$601,"&gt;="&amp;A12,Оплаты!$D$2:$D$601,"учтена"))</f>
        <v>2100</v>
      </c>
      <c r="I12">
        <f>IF(E12&lt;&gt;"да","",COUNTIFS(Оплаты!$B$2:$B$601,B12,Оплаты!$A$2:$A$601,"&gt;="&amp;A12,Оплаты!$D$2:$D$601,"нет суммы"))</f>
        <v>0</v>
      </c>
    </row>
    <row r="13">
      <c r="A13" s="2" t="n">
        <v>46311</v>
      </c>
      <c r="B13" s="10" t="inlineStr">
        <is>
          <t>Д-012</t>
        </is>
      </c>
      <c r="C13" s="10" t="inlineStr">
        <is>
          <t>Директ</t>
        </is>
      </c>
      <c r="D13" t="str">
        <f>IF(AND(A13="",B13=""),"",IF(A13="","нет даты",IF(B13="","нет клиента",IF(OR(A13&lt;Показатели!$B$4,A13&gt;Показатели!$B$5),"вне периода",IF(COUNTIFS(Оплаты!$B$2:$B$601,B13,Оплаты!$A$2:$A$601,"&lt;"&amp;A13,Оплаты!$D$2:$D$601,"учтена")&gt;0,"уже клиент",IF(COUNTIFS($B$1:B12,B13,$D$1:D12,"учтена")&gt;0,"повтор",IF(C13="","нет канала",IF(COUNTIF(Показатели!$B$9:$F$9,C13)=0,"неизвестный канал","учтена"))))))))</f>
        <v>учтена</v>
      </c>
      <c r="E13" t="str">
        <f>IF(D13&lt;&gt;"учтена","",IF(COUNTIFS(Оплаты!$B$2:$B$601,B13,Оплаты!$A$2:$A$601,"&gt;="&amp;A13,Оплаты!$D$2:$D$601,"учтена")+COUNTIFS(Оплаты!$B$2:$B$601,B13,Оплаты!$A$2:$A$601,"&gt;="&amp;A13,Оплаты!$D$2:$D$601,"нет суммы")&gt;0,"да","нет"))</f>
        <v>да</v>
      </c>
      <c r="F13" s="6">
        <f>IF(E13&lt;&gt;"да","",IF(I13&gt;0,"нет суммы",SUMIFS(Оплаты!$C$2:$C$601,Оплаты!$B$2:$B$601,B13,Оплаты!$E$2:$E$601,1)))</f>
        <v>2700</v>
      </c>
      <c r="G13">
        <f>IF(E13&lt;&gt;"да","",COUNTIFS(Оплаты!$B$2:$B$601,B13,Оплаты!$A$2:$A$601,"&gt;="&amp;A13,Оплаты!$D$2:$D$601,"учтена"))</f>
        <v>1</v>
      </c>
      <c r="H13" s="6">
        <f>IF(E13&lt;&gt;"да","",SUMIFS(Оплаты!$C$2:$C$601,Оплаты!$B$2:$B$601,B13,Оплаты!$A$2:$A$601,"&gt;="&amp;A13,Оплаты!$D$2:$D$601,"учтена"))</f>
        <v>2700</v>
      </c>
      <c r="I13">
        <f>IF(E13&lt;&gt;"да","",COUNTIFS(Оплаты!$B$2:$B$601,B13,Оплаты!$A$2:$A$601,"&gt;="&amp;A13,Оплаты!$D$2:$D$601,"нет суммы"))</f>
        <v>0</v>
      </c>
    </row>
    <row r="14">
      <c r="A14" s="2" t="n">
        <v>46296</v>
      </c>
      <c r="B14" s="10" t="inlineStr">
        <is>
          <t>Д-013</t>
        </is>
      </c>
      <c r="C14" s="10" t="inlineStr">
        <is>
          <t>Директ</t>
        </is>
      </c>
      <c r="D14" t="str">
        <f>IF(AND(A14="",B14=""),"",IF(A14="","нет даты",IF(B14="","нет клиента",IF(OR(A14&lt;Показатели!$B$4,A14&gt;Показатели!$B$5),"вне периода",IF(COUNTIFS(Оплаты!$B$2:$B$601,B14,Оплаты!$A$2:$A$601,"&lt;"&amp;A14,Оплаты!$D$2:$D$601,"учтена")&gt;0,"уже клиент",IF(COUNTIFS($B$1:B13,B14,$D$1:D13,"учтена")&gt;0,"повтор",IF(C14="","нет канала",IF(COUNTIF(Показатели!$B$9:$F$9,C14)=0,"неизвестный канал","учтена"))))))))</f>
        <v>учтена</v>
      </c>
      <c r="E14" t="str">
        <f>IF(D14&lt;&gt;"учтена","",IF(COUNTIFS(Оплаты!$B$2:$B$601,B14,Оплаты!$A$2:$A$601,"&gt;="&amp;A14,Оплаты!$D$2:$D$601,"учтена")+COUNTIFS(Оплаты!$B$2:$B$601,B14,Оплаты!$A$2:$A$601,"&gt;="&amp;A14,Оплаты!$D$2:$D$601,"нет суммы")&gt;0,"да","нет"))</f>
        <v>да</v>
      </c>
      <c r="F14" s="6">
        <f>IF(E14&lt;&gt;"да","",IF(I14&gt;0,"нет суммы",SUMIFS(Оплаты!$C$2:$C$601,Оплаты!$B$2:$B$601,B14,Оплаты!$E$2:$E$601,1)))</f>
        <v>2100</v>
      </c>
      <c r="G14">
        <f>IF(E14&lt;&gt;"да","",COUNTIFS(Оплаты!$B$2:$B$601,B14,Оплаты!$A$2:$A$601,"&gt;="&amp;A14,Оплаты!$D$2:$D$601,"учтена"))</f>
        <v>1</v>
      </c>
      <c r="H14" s="6">
        <f>IF(E14&lt;&gt;"да","",SUMIFS(Оплаты!$C$2:$C$601,Оплаты!$B$2:$B$601,B14,Оплаты!$A$2:$A$601,"&gt;="&amp;A14,Оплаты!$D$2:$D$601,"учтена"))</f>
        <v>2100</v>
      </c>
      <c r="I14">
        <f>IF(E14&lt;&gt;"да","",COUNTIFS(Оплаты!$B$2:$B$601,B14,Оплаты!$A$2:$A$601,"&gt;="&amp;A14,Оплаты!$D$2:$D$601,"нет суммы"))</f>
        <v>0</v>
      </c>
    </row>
    <row r="15">
      <c r="A15" s="2" t="n">
        <v>46299</v>
      </c>
      <c r="B15" s="10" t="inlineStr">
        <is>
          <t>Д-014</t>
        </is>
      </c>
      <c r="C15" s="10" t="inlineStr">
        <is>
          <t>Директ</t>
        </is>
      </c>
      <c r="D15" t="str">
        <f>IF(AND(A15="",B15=""),"",IF(A15="","нет даты",IF(B15="","нет клиента",IF(OR(A15&lt;Показатели!$B$4,A15&gt;Показатели!$B$5),"вне периода",IF(COUNTIFS(Оплаты!$B$2:$B$601,B15,Оплаты!$A$2:$A$601,"&lt;"&amp;A15,Оплаты!$D$2:$D$601,"учтена")&gt;0,"уже клиент",IF(COUNTIFS($B$1:B14,B15,$D$1:D14,"учтена")&gt;0,"повтор",IF(C15="","нет канала",IF(COUNTIF(Показатели!$B$9:$F$9,C15)=0,"неизвестный канал","учтена"))))))))</f>
        <v>учтена</v>
      </c>
      <c r="E15" t="str">
        <f>IF(D15&lt;&gt;"учтена","",IF(COUNTIFS(Оплаты!$B$2:$B$601,B15,Оплаты!$A$2:$A$601,"&gt;="&amp;A15,Оплаты!$D$2:$D$601,"учтена")+COUNTIFS(Оплаты!$B$2:$B$601,B15,Оплаты!$A$2:$A$601,"&gt;="&amp;A15,Оплаты!$D$2:$D$601,"нет суммы")&gt;0,"да","нет"))</f>
        <v>да</v>
      </c>
      <c r="F15" s="6">
        <f>IF(E15&lt;&gt;"да","",IF(I15&gt;0,"нет суммы",SUMIFS(Оплаты!$C$2:$C$601,Оплаты!$B$2:$B$601,B15,Оплаты!$E$2:$E$601,1)))</f>
        <v>2700</v>
      </c>
      <c r="G15">
        <f>IF(E15&lt;&gt;"да","",COUNTIFS(Оплаты!$B$2:$B$601,B15,Оплаты!$A$2:$A$601,"&gt;="&amp;A15,Оплаты!$D$2:$D$601,"учтена"))</f>
        <v>1</v>
      </c>
      <c r="H15" s="6">
        <f>IF(E15&lt;&gt;"да","",SUMIFS(Оплаты!$C$2:$C$601,Оплаты!$B$2:$B$601,B15,Оплаты!$A$2:$A$601,"&gt;="&amp;A15,Оплаты!$D$2:$D$601,"учтена"))</f>
        <v>2700</v>
      </c>
      <c r="I15">
        <f>IF(E15&lt;&gt;"да","",COUNTIFS(Оплаты!$B$2:$B$601,B15,Оплаты!$A$2:$A$601,"&gt;="&amp;A15,Оплаты!$D$2:$D$601,"нет суммы"))</f>
        <v>0</v>
      </c>
    </row>
    <row r="16">
      <c r="A16" s="2" t="n">
        <v>46302</v>
      </c>
      <c r="B16" s="10" t="inlineStr">
        <is>
          <t>Д-015</t>
        </is>
      </c>
      <c r="C16" s="10" t="inlineStr">
        <is>
          <t>Директ</t>
        </is>
      </c>
      <c r="D16" t="str">
        <f>IF(AND(A16="",B16=""),"",IF(A16="","нет даты",IF(B16="","нет клиента",IF(OR(A16&lt;Показатели!$B$4,A16&gt;Показатели!$B$5),"вне периода",IF(COUNTIFS(Оплаты!$B$2:$B$601,B16,Оплаты!$A$2:$A$601,"&lt;"&amp;A16,Оплаты!$D$2:$D$601,"учтена")&gt;0,"уже клиент",IF(COUNTIFS($B$1:B15,B16,$D$1:D15,"учтена")&gt;0,"повтор",IF(C16="","нет канала",IF(COUNTIF(Показатели!$B$9:$F$9,C16)=0,"неизвестный канал","учтена"))))))))</f>
        <v>учтена</v>
      </c>
      <c r="E16" t="str">
        <f>IF(D16&lt;&gt;"учтена","",IF(COUNTIFS(Оплаты!$B$2:$B$601,B16,Оплаты!$A$2:$A$601,"&gt;="&amp;A16,Оплаты!$D$2:$D$601,"учтена")+COUNTIFS(Оплаты!$B$2:$B$601,B16,Оплаты!$A$2:$A$601,"&gt;="&amp;A16,Оплаты!$D$2:$D$601,"нет суммы")&gt;0,"да","нет"))</f>
        <v>да</v>
      </c>
      <c r="F16" s="6">
        <f>IF(E16&lt;&gt;"да","",IF(I16&gt;0,"нет суммы",SUMIFS(Оплаты!$C$2:$C$601,Оплаты!$B$2:$B$601,B16,Оплаты!$E$2:$E$601,1)))</f>
        <v>2100</v>
      </c>
      <c r="G16">
        <f>IF(E16&lt;&gt;"да","",COUNTIFS(Оплаты!$B$2:$B$601,B16,Оплаты!$A$2:$A$601,"&gt;="&amp;A16,Оплаты!$D$2:$D$601,"учтена"))</f>
        <v>1</v>
      </c>
      <c r="H16" s="6">
        <f>IF(E16&lt;&gt;"да","",SUMIFS(Оплаты!$C$2:$C$601,Оплаты!$B$2:$B$601,B16,Оплаты!$A$2:$A$601,"&gt;="&amp;A16,Оплаты!$D$2:$D$601,"учтена"))</f>
        <v>2100</v>
      </c>
      <c r="I16">
        <f>IF(E16&lt;&gt;"да","",COUNTIFS(Оплаты!$B$2:$B$601,B16,Оплаты!$A$2:$A$601,"&gt;="&amp;A16,Оплаты!$D$2:$D$601,"нет суммы"))</f>
        <v>0</v>
      </c>
    </row>
    <row r="17">
      <c r="A17" s="2" t="n">
        <v>46317</v>
      </c>
      <c r="B17" s="10" t="inlineStr">
        <is>
          <t>Д-016</t>
        </is>
      </c>
      <c r="C17" s="10" t="inlineStr">
        <is>
          <t>Директ</t>
        </is>
      </c>
      <c r="D17" t="str">
        <f>IF(AND(A17="",B17=""),"",IF(A17="","нет даты",IF(B17="","нет клиента",IF(OR(A17&lt;Показатели!$B$4,A17&gt;Показатели!$B$5),"вне периода",IF(COUNTIFS(Оплаты!$B$2:$B$601,B17,Оплаты!$A$2:$A$601,"&lt;"&amp;A17,Оплаты!$D$2:$D$601,"учтена")&gt;0,"уже клиент",IF(COUNTIFS($B$1:B16,B17,$D$1:D16,"учтена")&gt;0,"повтор",IF(C17="","нет канала",IF(COUNTIF(Показатели!$B$9:$F$9,C17)=0,"неизвестный канал","учтена"))))))))</f>
        <v>учтена</v>
      </c>
      <c r="E17" t="str">
        <f>IF(D17&lt;&gt;"учтена","",IF(COUNTIFS(Оплаты!$B$2:$B$601,B17,Оплаты!$A$2:$A$601,"&gt;="&amp;A17,Оплаты!$D$2:$D$601,"учтена")+COUNTIFS(Оплаты!$B$2:$B$601,B17,Оплаты!$A$2:$A$601,"&gt;="&amp;A17,Оплаты!$D$2:$D$601,"нет суммы")&gt;0,"да","нет"))</f>
        <v>нет</v>
      </c>
      <c r="F17" s="6" t="str">
        <f>IF(E17&lt;&gt;"да","",IF(I17&gt;0,"нет суммы",SUMIFS(Оплаты!$C$2:$C$601,Оплаты!$B$2:$B$601,B17,Оплаты!$E$2:$E$601,1)))</f>
        <v/>
      </c>
      <c r="G17" t="str">
        <f>IF(E17&lt;&gt;"да","",COUNTIFS(Оплаты!$B$2:$B$601,B17,Оплаты!$A$2:$A$601,"&gt;="&amp;A17,Оплаты!$D$2:$D$601,"учтена"))</f>
        <v/>
      </c>
      <c r="H17" s="6" t="str">
        <f>IF(E17&lt;&gt;"да","",SUMIFS(Оплаты!$C$2:$C$601,Оплаты!$B$2:$B$601,B17,Оплаты!$A$2:$A$601,"&gt;="&amp;A17,Оплаты!$D$2:$D$601,"учтена"))</f>
        <v/>
      </c>
      <c r="I17" t="str">
        <f>IF(E17&lt;&gt;"да","",COUNTIFS(Оплаты!$B$2:$B$601,B17,Оплаты!$A$2:$A$601,"&gt;="&amp;A17,Оплаты!$D$2:$D$601,"нет суммы"))</f>
        <v/>
      </c>
    </row>
    <row r="18">
      <c r="A18" s="2" t="n">
        <v>46296</v>
      </c>
      <c r="B18" s="10" t="inlineStr">
        <is>
          <t>Д-017</t>
        </is>
      </c>
      <c r="C18" s="10" t="inlineStr">
        <is>
          <t>Директ</t>
        </is>
      </c>
      <c r="D18" t="str">
        <f>IF(AND(A18="",B18=""),"",IF(A18="","нет даты",IF(B18="","нет клиента",IF(OR(A18&lt;Показатели!$B$4,A18&gt;Показатели!$B$5),"вне периода",IF(COUNTIFS(Оплаты!$B$2:$B$601,B18,Оплаты!$A$2:$A$601,"&lt;"&amp;A18,Оплаты!$D$2:$D$601,"учтена")&gt;0,"уже клиент",IF(COUNTIFS($B$1:B17,B18,$D$1:D17,"учтена")&gt;0,"повтор",IF(C18="","нет канала",IF(COUNTIF(Показатели!$B$9:$F$9,C18)=0,"неизвестный канал","учтена"))))))))</f>
        <v>учтена</v>
      </c>
      <c r="E18" t="str">
        <f>IF(D18&lt;&gt;"учтена","",IF(COUNTIFS(Оплаты!$B$2:$B$601,B18,Оплаты!$A$2:$A$601,"&gt;="&amp;A18,Оплаты!$D$2:$D$601,"учтена")+COUNTIFS(Оплаты!$B$2:$B$601,B18,Оплаты!$A$2:$A$601,"&gt;="&amp;A18,Оплаты!$D$2:$D$601,"нет суммы")&gt;0,"да","нет"))</f>
        <v>нет</v>
      </c>
      <c r="F18" s="6" t="str">
        <f>IF(E18&lt;&gt;"да","",IF(I18&gt;0,"нет суммы",SUMIFS(Оплаты!$C$2:$C$601,Оплаты!$B$2:$B$601,B18,Оплаты!$E$2:$E$601,1)))</f>
        <v/>
      </c>
      <c r="G18" t="str">
        <f>IF(E18&lt;&gt;"да","",COUNTIFS(Оплаты!$B$2:$B$601,B18,Оплаты!$A$2:$A$601,"&gt;="&amp;A18,Оплаты!$D$2:$D$601,"учтена"))</f>
        <v/>
      </c>
      <c r="H18" s="6" t="str">
        <f>IF(E18&lt;&gt;"да","",SUMIFS(Оплаты!$C$2:$C$601,Оплаты!$B$2:$B$601,B18,Оплаты!$A$2:$A$601,"&gt;="&amp;A18,Оплаты!$D$2:$D$601,"учтена"))</f>
        <v/>
      </c>
      <c r="I18" t="str">
        <f>IF(E18&lt;&gt;"да","",COUNTIFS(Оплаты!$B$2:$B$601,B18,Оплаты!$A$2:$A$601,"&gt;="&amp;A18,Оплаты!$D$2:$D$601,"нет суммы"))</f>
        <v/>
      </c>
    </row>
    <row r="19">
      <c r="A19" s="2" t="n">
        <v>46303</v>
      </c>
      <c r="B19" s="10" t="inlineStr">
        <is>
          <t>Д-018</t>
        </is>
      </c>
      <c r="C19" s="10" t="inlineStr">
        <is>
          <t>Директ</t>
        </is>
      </c>
      <c r="D19" t="str">
        <f>IF(AND(A19="",B19=""),"",IF(A19="","нет даты",IF(B19="","нет клиента",IF(OR(A19&lt;Показатели!$B$4,A19&gt;Показатели!$B$5),"вне периода",IF(COUNTIFS(Оплаты!$B$2:$B$601,B19,Оплаты!$A$2:$A$601,"&lt;"&amp;A19,Оплаты!$D$2:$D$601,"учтена")&gt;0,"уже клиент",IF(COUNTIFS($B$1:B18,B19,$D$1:D18,"учтена")&gt;0,"повтор",IF(C19="","нет канала",IF(COUNTIF(Показатели!$B$9:$F$9,C19)=0,"неизвестный канал","учтена"))))))))</f>
        <v>учтена</v>
      </c>
      <c r="E19" t="str">
        <f>IF(D19&lt;&gt;"учтена","",IF(COUNTIFS(Оплаты!$B$2:$B$601,B19,Оплаты!$A$2:$A$601,"&gt;="&amp;A19,Оплаты!$D$2:$D$601,"учтена")+COUNTIFS(Оплаты!$B$2:$B$601,B19,Оплаты!$A$2:$A$601,"&gt;="&amp;A19,Оплаты!$D$2:$D$601,"нет суммы")&gt;0,"да","нет"))</f>
        <v>нет</v>
      </c>
      <c r="F19" s="6" t="str">
        <f>IF(E19&lt;&gt;"да","",IF(I19&gt;0,"нет суммы",SUMIFS(Оплаты!$C$2:$C$601,Оплаты!$B$2:$B$601,B19,Оплаты!$E$2:$E$601,1)))</f>
        <v/>
      </c>
      <c r="G19" t="str">
        <f>IF(E19&lt;&gt;"да","",COUNTIFS(Оплаты!$B$2:$B$601,B19,Оплаты!$A$2:$A$601,"&gt;="&amp;A19,Оплаты!$D$2:$D$601,"учтена"))</f>
        <v/>
      </c>
      <c r="H19" s="6" t="str">
        <f>IF(E19&lt;&gt;"да","",SUMIFS(Оплаты!$C$2:$C$601,Оплаты!$B$2:$B$601,B19,Оплаты!$A$2:$A$601,"&gt;="&amp;A19,Оплаты!$D$2:$D$601,"учтена"))</f>
        <v/>
      </c>
      <c r="I19" t="str">
        <f>IF(E19&lt;&gt;"да","",COUNTIFS(Оплаты!$B$2:$B$601,B19,Оплаты!$A$2:$A$601,"&gt;="&amp;A19,Оплаты!$D$2:$D$601,"нет суммы"))</f>
        <v/>
      </c>
    </row>
    <row r="20">
      <c r="A20" s="2" t="n">
        <v>46310</v>
      </c>
      <c r="B20" s="10" t="inlineStr">
        <is>
          <t>Д-019</t>
        </is>
      </c>
      <c r="C20" s="10" t="inlineStr">
        <is>
          <t>Директ</t>
        </is>
      </c>
      <c r="D20" t="str">
        <f>IF(AND(A20="",B20=""),"",IF(A20="","нет даты",IF(B20="","нет клиента",IF(OR(A20&lt;Показатели!$B$4,A20&gt;Показатели!$B$5),"вне периода",IF(COUNTIFS(Оплаты!$B$2:$B$601,B20,Оплаты!$A$2:$A$601,"&lt;"&amp;A20,Оплаты!$D$2:$D$601,"учтена")&gt;0,"уже клиент",IF(COUNTIFS($B$1:B19,B20,$D$1:D19,"учтена")&gt;0,"повтор",IF(C20="","нет канала",IF(COUNTIF(Показатели!$B$9:$F$9,C20)=0,"неизвестный канал","учтена"))))))))</f>
        <v>учтена</v>
      </c>
      <c r="E20" t="str">
        <f>IF(D20&lt;&gt;"учтена","",IF(COUNTIFS(Оплаты!$B$2:$B$601,B20,Оплаты!$A$2:$A$601,"&gt;="&amp;A20,Оплаты!$D$2:$D$601,"учтена")+COUNTIFS(Оплаты!$B$2:$B$601,B20,Оплаты!$A$2:$A$601,"&gt;="&amp;A20,Оплаты!$D$2:$D$601,"нет суммы")&gt;0,"да","нет"))</f>
        <v>нет</v>
      </c>
      <c r="F20" s="6" t="str">
        <f>IF(E20&lt;&gt;"да","",IF(I20&gt;0,"нет суммы",SUMIFS(Оплаты!$C$2:$C$601,Оплаты!$B$2:$B$601,B20,Оплаты!$E$2:$E$601,1)))</f>
        <v/>
      </c>
      <c r="G20" t="str">
        <f>IF(E20&lt;&gt;"да","",COUNTIFS(Оплаты!$B$2:$B$601,B20,Оплаты!$A$2:$A$601,"&gt;="&amp;A20,Оплаты!$D$2:$D$601,"учтена"))</f>
        <v/>
      </c>
      <c r="H20" s="6" t="str">
        <f>IF(E20&lt;&gt;"да","",SUMIFS(Оплаты!$C$2:$C$601,Оплаты!$B$2:$B$601,B20,Оплаты!$A$2:$A$601,"&gt;="&amp;A20,Оплаты!$D$2:$D$601,"учтена"))</f>
        <v/>
      </c>
      <c r="I20" t="str">
        <f>IF(E20&lt;&gt;"да","",COUNTIFS(Оплаты!$B$2:$B$601,B20,Оплаты!$A$2:$A$601,"&gt;="&amp;A20,Оплаты!$D$2:$D$601,"нет суммы"))</f>
        <v/>
      </c>
    </row>
    <row r="21">
      <c r="A21" s="2" t="n">
        <v>46317</v>
      </c>
      <c r="B21" s="10" t="inlineStr">
        <is>
          <t>Д-020</t>
        </is>
      </c>
      <c r="C21" s="10" t="inlineStr">
        <is>
          <t>Директ</t>
        </is>
      </c>
      <c r="D21" t="str">
        <f>IF(AND(A21="",B21=""),"",IF(A21="","нет даты",IF(B21="","нет клиента",IF(OR(A21&lt;Показатели!$B$4,A21&gt;Показатели!$B$5),"вне периода",IF(COUNTIFS(Оплаты!$B$2:$B$601,B21,Оплаты!$A$2:$A$601,"&lt;"&amp;A21,Оплаты!$D$2:$D$601,"учтена")&gt;0,"уже клиент",IF(COUNTIFS($B$1:B20,B21,$D$1:D20,"учтена")&gt;0,"повтор",IF(C21="","нет канала",IF(COUNTIF(Показатели!$B$9:$F$9,C21)=0,"неизвестный канал","учтена"))))))))</f>
        <v>учтена</v>
      </c>
      <c r="E21" t="str">
        <f>IF(D21&lt;&gt;"учтена","",IF(COUNTIFS(Оплаты!$B$2:$B$601,B21,Оплаты!$A$2:$A$601,"&gt;="&amp;A21,Оплаты!$D$2:$D$601,"учтена")+COUNTIFS(Оплаты!$B$2:$B$601,B21,Оплаты!$A$2:$A$601,"&gt;="&amp;A21,Оплаты!$D$2:$D$601,"нет суммы")&gt;0,"да","нет"))</f>
        <v>нет</v>
      </c>
      <c r="F21" s="6" t="str">
        <f>IF(E21&lt;&gt;"да","",IF(I21&gt;0,"нет суммы",SUMIFS(Оплаты!$C$2:$C$601,Оплаты!$B$2:$B$601,B21,Оплаты!$E$2:$E$601,1)))</f>
        <v/>
      </c>
      <c r="G21" t="str">
        <f>IF(E21&lt;&gt;"да","",COUNTIFS(Оплаты!$B$2:$B$601,B21,Оплаты!$A$2:$A$601,"&gt;="&amp;A21,Оплаты!$D$2:$D$601,"учтена"))</f>
        <v/>
      </c>
      <c r="H21" s="6" t="str">
        <f>IF(E21&lt;&gt;"да","",SUMIFS(Оплаты!$C$2:$C$601,Оплаты!$B$2:$B$601,B21,Оплаты!$A$2:$A$601,"&gt;="&amp;A21,Оплаты!$D$2:$D$601,"учтена"))</f>
        <v/>
      </c>
      <c r="I21" t="str">
        <f>IF(E21&lt;&gt;"да","",COUNTIFS(Оплаты!$B$2:$B$601,B21,Оплаты!$A$2:$A$601,"&gt;="&amp;A21,Оплаты!$D$2:$D$601,"нет суммы"))</f>
        <v/>
      </c>
    </row>
    <row r="22">
      <c r="A22" s="2" t="n">
        <v>46296</v>
      </c>
      <c r="B22" s="10" t="inlineStr">
        <is>
          <t>Д-021</t>
        </is>
      </c>
      <c r="C22" s="10" t="inlineStr">
        <is>
          <t>Директ</t>
        </is>
      </c>
      <c r="D22" t="str">
        <f>IF(AND(A22="",B22=""),"",IF(A22="","нет даты",IF(B22="","нет клиента",IF(OR(A22&lt;Показатели!$B$4,A22&gt;Показатели!$B$5),"вне периода",IF(COUNTIFS(Оплаты!$B$2:$B$601,B22,Оплаты!$A$2:$A$601,"&lt;"&amp;A22,Оплаты!$D$2:$D$601,"учтена")&gt;0,"уже клиент",IF(COUNTIFS($B$1:B21,B22,$D$1:D21,"учтена")&gt;0,"повтор",IF(C22="","нет канала",IF(COUNTIF(Показатели!$B$9:$F$9,C22)=0,"неизвестный канал","учтена"))))))))</f>
        <v>учтена</v>
      </c>
      <c r="E22" t="str">
        <f>IF(D22&lt;&gt;"учтена","",IF(COUNTIFS(Оплаты!$B$2:$B$601,B22,Оплаты!$A$2:$A$601,"&gt;="&amp;A22,Оплаты!$D$2:$D$601,"учтена")+COUNTIFS(Оплаты!$B$2:$B$601,B22,Оплаты!$A$2:$A$601,"&gt;="&amp;A22,Оплаты!$D$2:$D$601,"нет суммы")&gt;0,"да","нет"))</f>
        <v>нет</v>
      </c>
      <c r="F22" s="6" t="str">
        <f>IF(E22&lt;&gt;"да","",IF(I22&gt;0,"нет суммы",SUMIFS(Оплаты!$C$2:$C$601,Оплаты!$B$2:$B$601,B22,Оплаты!$E$2:$E$601,1)))</f>
        <v/>
      </c>
      <c r="G22" t="str">
        <f>IF(E22&lt;&gt;"да","",COUNTIFS(Оплаты!$B$2:$B$601,B22,Оплаты!$A$2:$A$601,"&gt;="&amp;A22,Оплаты!$D$2:$D$601,"учтена"))</f>
        <v/>
      </c>
      <c r="H22" s="6" t="str">
        <f>IF(E22&lt;&gt;"да","",SUMIFS(Оплаты!$C$2:$C$601,Оплаты!$B$2:$B$601,B22,Оплаты!$A$2:$A$601,"&gt;="&amp;A22,Оплаты!$D$2:$D$601,"учтена"))</f>
        <v/>
      </c>
      <c r="I22" t="str">
        <f>IF(E22&lt;&gt;"да","",COUNTIFS(Оплаты!$B$2:$B$601,B22,Оплаты!$A$2:$A$601,"&gt;="&amp;A22,Оплаты!$D$2:$D$601,"нет суммы"))</f>
        <v/>
      </c>
    </row>
    <row r="23">
      <c r="A23" s="2" t="n">
        <v>46303</v>
      </c>
      <c r="B23" s="10" t="inlineStr">
        <is>
          <t>Д-022</t>
        </is>
      </c>
      <c r="C23" s="10" t="inlineStr">
        <is>
          <t>Директ</t>
        </is>
      </c>
      <c r="D23" t="str">
        <f>IF(AND(A23="",B23=""),"",IF(A23="","нет даты",IF(B23="","нет клиента",IF(OR(A23&lt;Показатели!$B$4,A23&gt;Показатели!$B$5),"вне периода",IF(COUNTIFS(Оплаты!$B$2:$B$601,B23,Оплаты!$A$2:$A$601,"&lt;"&amp;A23,Оплаты!$D$2:$D$601,"учтена")&gt;0,"уже клиент",IF(COUNTIFS($B$1:B22,B23,$D$1:D22,"учтена")&gt;0,"повтор",IF(C23="","нет канала",IF(COUNTIF(Показатели!$B$9:$F$9,C23)=0,"неизвестный канал","учтена"))))))))</f>
        <v>учтена</v>
      </c>
      <c r="E23" t="str">
        <f>IF(D23&lt;&gt;"учтена","",IF(COUNTIFS(Оплаты!$B$2:$B$601,B23,Оплаты!$A$2:$A$601,"&gt;="&amp;A23,Оплаты!$D$2:$D$601,"учтена")+COUNTIFS(Оплаты!$B$2:$B$601,B23,Оплаты!$A$2:$A$601,"&gt;="&amp;A23,Оплаты!$D$2:$D$601,"нет суммы")&gt;0,"да","нет"))</f>
        <v>нет</v>
      </c>
      <c r="F23" s="6" t="str">
        <f>IF(E23&lt;&gt;"да","",IF(I23&gt;0,"нет суммы",SUMIFS(Оплаты!$C$2:$C$601,Оплаты!$B$2:$B$601,B23,Оплаты!$E$2:$E$601,1)))</f>
        <v/>
      </c>
      <c r="G23" t="str">
        <f>IF(E23&lt;&gt;"да","",COUNTIFS(Оплаты!$B$2:$B$601,B23,Оплаты!$A$2:$A$601,"&gt;="&amp;A23,Оплаты!$D$2:$D$601,"учтена"))</f>
        <v/>
      </c>
      <c r="H23" s="6" t="str">
        <f>IF(E23&lt;&gt;"да","",SUMIFS(Оплаты!$C$2:$C$601,Оплаты!$B$2:$B$601,B23,Оплаты!$A$2:$A$601,"&gt;="&amp;A23,Оплаты!$D$2:$D$601,"учтена"))</f>
        <v/>
      </c>
      <c r="I23" t="str">
        <f>IF(E23&lt;&gt;"да","",COUNTIFS(Оплаты!$B$2:$B$601,B23,Оплаты!$A$2:$A$601,"&gt;="&amp;A23,Оплаты!$D$2:$D$601,"нет суммы"))</f>
        <v/>
      </c>
    </row>
    <row r="24">
      <c r="A24" s="2" t="n">
        <v>46310</v>
      </c>
      <c r="B24" s="10" t="inlineStr">
        <is>
          <t>Д-023</t>
        </is>
      </c>
      <c r="C24" s="10" t="inlineStr">
        <is>
          <t>Директ</t>
        </is>
      </c>
      <c r="D24" t="str">
        <f>IF(AND(A24="",B24=""),"",IF(A24="","нет даты",IF(B24="","нет клиента",IF(OR(A24&lt;Показатели!$B$4,A24&gt;Показатели!$B$5),"вне периода",IF(COUNTIFS(Оплаты!$B$2:$B$601,B24,Оплаты!$A$2:$A$601,"&lt;"&amp;A24,Оплаты!$D$2:$D$601,"учтена")&gt;0,"уже клиент",IF(COUNTIFS($B$1:B23,B24,$D$1:D23,"учтена")&gt;0,"повтор",IF(C24="","нет канала",IF(COUNTIF(Показатели!$B$9:$F$9,C24)=0,"неизвестный канал","учтена"))))))))</f>
        <v>учтена</v>
      </c>
      <c r="E24" t="str">
        <f>IF(D24&lt;&gt;"учтена","",IF(COUNTIFS(Оплаты!$B$2:$B$601,B24,Оплаты!$A$2:$A$601,"&gt;="&amp;A24,Оплаты!$D$2:$D$601,"учтена")+COUNTIFS(Оплаты!$B$2:$B$601,B24,Оплаты!$A$2:$A$601,"&gt;="&amp;A24,Оплаты!$D$2:$D$601,"нет суммы")&gt;0,"да","нет"))</f>
        <v>нет</v>
      </c>
      <c r="F24" s="6" t="str">
        <f>IF(E24&lt;&gt;"да","",IF(I24&gt;0,"нет суммы",SUMIFS(Оплаты!$C$2:$C$601,Оплаты!$B$2:$B$601,B24,Оплаты!$E$2:$E$601,1)))</f>
        <v/>
      </c>
      <c r="G24" t="str">
        <f>IF(E24&lt;&gt;"да","",COUNTIFS(Оплаты!$B$2:$B$601,B24,Оплаты!$A$2:$A$601,"&gt;="&amp;A24,Оплаты!$D$2:$D$601,"учтена"))</f>
        <v/>
      </c>
      <c r="H24" s="6" t="str">
        <f>IF(E24&lt;&gt;"да","",SUMIFS(Оплаты!$C$2:$C$601,Оплаты!$B$2:$B$601,B24,Оплаты!$A$2:$A$601,"&gt;="&amp;A24,Оплаты!$D$2:$D$601,"учтена"))</f>
        <v/>
      </c>
      <c r="I24" t="str">
        <f>IF(E24&lt;&gt;"да","",COUNTIFS(Оплаты!$B$2:$B$601,B24,Оплаты!$A$2:$A$601,"&gt;="&amp;A24,Оплаты!$D$2:$D$601,"нет суммы"))</f>
        <v/>
      </c>
    </row>
    <row r="25">
      <c r="A25" s="2" t="n">
        <v>46317</v>
      </c>
      <c r="B25" s="10" t="inlineStr">
        <is>
          <t>Д-024</t>
        </is>
      </c>
      <c r="C25" s="10" t="inlineStr">
        <is>
          <t>Директ</t>
        </is>
      </c>
      <c r="D25" t="str">
        <f>IF(AND(A25="",B25=""),"",IF(A25="","нет даты",IF(B25="","нет клиента",IF(OR(A25&lt;Показатели!$B$4,A25&gt;Показатели!$B$5),"вне периода",IF(COUNTIFS(Оплаты!$B$2:$B$601,B25,Оплаты!$A$2:$A$601,"&lt;"&amp;A25,Оплаты!$D$2:$D$601,"учтена")&gt;0,"уже клиент",IF(COUNTIFS($B$1:B24,B25,$D$1:D24,"учтена")&gt;0,"повтор",IF(C25="","нет канала",IF(COUNTIF(Показатели!$B$9:$F$9,C25)=0,"неизвестный канал","учтена"))))))))</f>
        <v>учтена</v>
      </c>
      <c r="E25" t="str">
        <f>IF(D25&lt;&gt;"учтена","",IF(COUNTIFS(Оплаты!$B$2:$B$601,B25,Оплаты!$A$2:$A$601,"&gt;="&amp;A25,Оплаты!$D$2:$D$601,"учтена")+COUNTIFS(Оплаты!$B$2:$B$601,B25,Оплаты!$A$2:$A$601,"&gt;="&amp;A25,Оплаты!$D$2:$D$601,"нет суммы")&gt;0,"да","нет"))</f>
        <v>нет</v>
      </c>
      <c r="F25" s="6" t="str">
        <f>IF(E25&lt;&gt;"да","",IF(I25&gt;0,"нет суммы",SUMIFS(Оплаты!$C$2:$C$601,Оплаты!$B$2:$B$601,B25,Оплаты!$E$2:$E$601,1)))</f>
        <v/>
      </c>
      <c r="G25" t="str">
        <f>IF(E25&lt;&gt;"да","",COUNTIFS(Оплаты!$B$2:$B$601,B25,Оплаты!$A$2:$A$601,"&gt;="&amp;A25,Оплаты!$D$2:$D$601,"учтена"))</f>
        <v/>
      </c>
      <c r="H25" s="6" t="str">
        <f>IF(E25&lt;&gt;"да","",SUMIFS(Оплаты!$C$2:$C$601,Оплаты!$B$2:$B$601,B25,Оплаты!$A$2:$A$601,"&gt;="&amp;A25,Оплаты!$D$2:$D$601,"учтена"))</f>
        <v/>
      </c>
      <c r="I25" t="str">
        <f>IF(E25&lt;&gt;"да","",COUNTIFS(Оплаты!$B$2:$B$601,B25,Оплаты!$A$2:$A$601,"&gt;="&amp;A25,Оплаты!$D$2:$D$601,"нет суммы"))</f>
        <v/>
      </c>
    </row>
    <row r="26">
      <c r="A26" s="2" t="n">
        <v>46296</v>
      </c>
      <c r="B26" s="10" t="inlineStr">
        <is>
          <t>Д-025</t>
        </is>
      </c>
      <c r="C26" s="10" t="inlineStr">
        <is>
          <t>Директ</t>
        </is>
      </c>
      <c r="D26" t="str">
        <f>IF(AND(A26="",B26=""),"",IF(A26="","нет даты",IF(B26="","нет клиента",IF(OR(A26&lt;Показатели!$B$4,A26&gt;Показатели!$B$5),"вне периода",IF(COUNTIFS(Оплаты!$B$2:$B$601,B26,Оплаты!$A$2:$A$601,"&lt;"&amp;A26,Оплаты!$D$2:$D$601,"учтена")&gt;0,"уже клиент",IF(COUNTIFS($B$1:B25,B26,$D$1:D25,"учтена")&gt;0,"повтор",IF(C26="","нет канала",IF(COUNTIF(Показатели!$B$9:$F$9,C26)=0,"неизвестный канал","учтена"))))))))</f>
        <v>учтена</v>
      </c>
      <c r="E26" t="str">
        <f>IF(D26&lt;&gt;"учтена","",IF(COUNTIFS(Оплаты!$B$2:$B$601,B26,Оплаты!$A$2:$A$601,"&gt;="&amp;A26,Оплаты!$D$2:$D$601,"учтена")+COUNTIFS(Оплаты!$B$2:$B$601,B26,Оплаты!$A$2:$A$601,"&gt;="&amp;A26,Оплаты!$D$2:$D$601,"нет суммы")&gt;0,"да","нет"))</f>
        <v>нет</v>
      </c>
      <c r="F26" s="6" t="str">
        <f>IF(E26&lt;&gt;"да","",IF(I26&gt;0,"нет суммы",SUMIFS(Оплаты!$C$2:$C$601,Оплаты!$B$2:$B$601,B26,Оплаты!$E$2:$E$601,1)))</f>
        <v/>
      </c>
      <c r="G26" t="str">
        <f>IF(E26&lt;&gt;"да","",COUNTIFS(Оплаты!$B$2:$B$601,B26,Оплаты!$A$2:$A$601,"&gt;="&amp;A26,Оплаты!$D$2:$D$601,"учтена"))</f>
        <v/>
      </c>
      <c r="H26" s="6" t="str">
        <f>IF(E26&lt;&gt;"да","",SUMIFS(Оплаты!$C$2:$C$601,Оплаты!$B$2:$B$601,B26,Оплаты!$A$2:$A$601,"&gt;="&amp;A26,Оплаты!$D$2:$D$601,"учтена"))</f>
        <v/>
      </c>
      <c r="I26" t="str">
        <f>IF(E26&lt;&gt;"да","",COUNTIFS(Оплаты!$B$2:$B$601,B26,Оплаты!$A$2:$A$601,"&gt;="&amp;A26,Оплаты!$D$2:$D$601,"нет суммы"))</f>
        <v/>
      </c>
    </row>
    <row r="27">
      <c r="A27" s="2" t="n">
        <v>46303</v>
      </c>
      <c r="B27" s="10" t="inlineStr">
        <is>
          <t>Д-026</t>
        </is>
      </c>
      <c r="C27" s="10" t="inlineStr">
        <is>
          <t>Директ</t>
        </is>
      </c>
      <c r="D27" t="str">
        <f>IF(AND(A27="",B27=""),"",IF(A27="","нет даты",IF(B27="","нет клиента",IF(OR(A27&lt;Показатели!$B$4,A27&gt;Показатели!$B$5),"вне периода",IF(COUNTIFS(Оплаты!$B$2:$B$601,B27,Оплаты!$A$2:$A$601,"&lt;"&amp;A27,Оплаты!$D$2:$D$601,"учтена")&gt;0,"уже клиент",IF(COUNTIFS($B$1:B26,B27,$D$1:D26,"учтена")&gt;0,"повтор",IF(C27="","нет канала",IF(COUNTIF(Показатели!$B$9:$F$9,C27)=0,"неизвестный канал","учтена"))))))))</f>
        <v>учтена</v>
      </c>
      <c r="E27" t="str">
        <f>IF(D27&lt;&gt;"учтена","",IF(COUNTIFS(Оплаты!$B$2:$B$601,B27,Оплаты!$A$2:$A$601,"&gt;="&amp;A27,Оплаты!$D$2:$D$601,"учтена")+COUNTIFS(Оплаты!$B$2:$B$601,B27,Оплаты!$A$2:$A$601,"&gt;="&amp;A27,Оплаты!$D$2:$D$601,"нет суммы")&gt;0,"да","нет"))</f>
        <v>нет</v>
      </c>
      <c r="F27" s="6" t="str">
        <f>IF(E27&lt;&gt;"да","",IF(I27&gt;0,"нет суммы",SUMIFS(Оплаты!$C$2:$C$601,Оплаты!$B$2:$B$601,B27,Оплаты!$E$2:$E$601,1)))</f>
        <v/>
      </c>
      <c r="G27" t="str">
        <f>IF(E27&lt;&gt;"да","",COUNTIFS(Оплаты!$B$2:$B$601,B27,Оплаты!$A$2:$A$601,"&gt;="&amp;A27,Оплаты!$D$2:$D$601,"учтена"))</f>
        <v/>
      </c>
      <c r="H27" s="6" t="str">
        <f>IF(E27&lt;&gt;"да","",SUMIFS(Оплаты!$C$2:$C$601,Оплаты!$B$2:$B$601,B27,Оплаты!$A$2:$A$601,"&gt;="&amp;A27,Оплаты!$D$2:$D$601,"учтена"))</f>
        <v/>
      </c>
      <c r="I27" t="str">
        <f>IF(E27&lt;&gt;"да","",COUNTIFS(Оплаты!$B$2:$B$601,B27,Оплаты!$A$2:$A$601,"&gt;="&amp;A27,Оплаты!$D$2:$D$601,"нет суммы"))</f>
        <v/>
      </c>
    </row>
    <row r="28">
      <c r="A28" s="2" t="n">
        <v>46310</v>
      </c>
      <c r="B28" s="10" t="inlineStr">
        <is>
          <t>Д-027</t>
        </is>
      </c>
      <c r="C28" s="10" t="inlineStr">
        <is>
          <t>Директ</t>
        </is>
      </c>
      <c r="D28" t="str">
        <f>IF(AND(A28="",B28=""),"",IF(A28="","нет даты",IF(B28="","нет клиента",IF(OR(A28&lt;Показатели!$B$4,A28&gt;Показатели!$B$5),"вне периода",IF(COUNTIFS(Оплаты!$B$2:$B$601,B28,Оплаты!$A$2:$A$601,"&lt;"&amp;A28,Оплаты!$D$2:$D$601,"учтена")&gt;0,"уже клиент",IF(COUNTIFS($B$1:B27,B28,$D$1:D27,"учтена")&gt;0,"повтор",IF(C28="","нет канала",IF(COUNTIF(Показатели!$B$9:$F$9,C28)=0,"неизвестный канал","учтена"))))))))</f>
        <v>учтена</v>
      </c>
      <c r="E28" t="str">
        <f>IF(D28&lt;&gt;"учтена","",IF(COUNTIFS(Оплаты!$B$2:$B$601,B28,Оплаты!$A$2:$A$601,"&gt;="&amp;A28,Оплаты!$D$2:$D$601,"учтена")+COUNTIFS(Оплаты!$B$2:$B$601,B28,Оплаты!$A$2:$A$601,"&gt;="&amp;A28,Оплаты!$D$2:$D$601,"нет суммы")&gt;0,"да","нет"))</f>
        <v>нет</v>
      </c>
      <c r="F28" s="6" t="str">
        <f>IF(E28&lt;&gt;"да","",IF(I28&gt;0,"нет суммы",SUMIFS(Оплаты!$C$2:$C$601,Оплаты!$B$2:$B$601,B28,Оплаты!$E$2:$E$601,1)))</f>
        <v/>
      </c>
      <c r="G28" t="str">
        <f>IF(E28&lt;&gt;"да","",COUNTIFS(Оплаты!$B$2:$B$601,B28,Оплаты!$A$2:$A$601,"&gt;="&amp;A28,Оплаты!$D$2:$D$601,"учтена"))</f>
        <v/>
      </c>
      <c r="H28" s="6" t="str">
        <f>IF(E28&lt;&gt;"да","",SUMIFS(Оплаты!$C$2:$C$601,Оплаты!$B$2:$B$601,B28,Оплаты!$A$2:$A$601,"&gt;="&amp;A28,Оплаты!$D$2:$D$601,"учтена"))</f>
        <v/>
      </c>
      <c r="I28" t="str">
        <f>IF(E28&lt;&gt;"да","",COUNTIFS(Оплаты!$B$2:$B$601,B28,Оплаты!$A$2:$A$601,"&gt;="&amp;A28,Оплаты!$D$2:$D$601,"нет суммы"))</f>
        <v/>
      </c>
    </row>
    <row r="29">
      <c r="A29" s="2" t="n">
        <v>46317</v>
      </c>
      <c r="B29" s="10" t="inlineStr">
        <is>
          <t>Д-028</t>
        </is>
      </c>
      <c r="C29" s="10" t="inlineStr">
        <is>
          <t>Директ</t>
        </is>
      </c>
      <c r="D29" t="str">
        <f>IF(AND(A29="",B29=""),"",IF(A29="","нет даты",IF(B29="","нет клиента",IF(OR(A29&lt;Показатели!$B$4,A29&gt;Показатели!$B$5),"вне периода",IF(COUNTIFS(Оплаты!$B$2:$B$601,B29,Оплаты!$A$2:$A$601,"&lt;"&amp;A29,Оплаты!$D$2:$D$601,"учтена")&gt;0,"уже клиент",IF(COUNTIFS($B$1:B28,B29,$D$1:D28,"учтена")&gt;0,"повтор",IF(C29="","нет канала",IF(COUNTIF(Показатели!$B$9:$F$9,C29)=0,"неизвестный канал","учтена"))))))))</f>
        <v>учтена</v>
      </c>
      <c r="E29" t="str">
        <f>IF(D29&lt;&gt;"учтена","",IF(COUNTIFS(Оплаты!$B$2:$B$601,B29,Оплаты!$A$2:$A$601,"&gt;="&amp;A29,Оплаты!$D$2:$D$601,"учтена")+COUNTIFS(Оплаты!$B$2:$B$601,B29,Оплаты!$A$2:$A$601,"&gt;="&amp;A29,Оплаты!$D$2:$D$601,"нет суммы")&gt;0,"да","нет"))</f>
        <v>нет</v>
      </c>
      <c r="F29" s="6" t="str">
        <f>IF(E29&lt;&gt;"да","",IF(I29&gt;0,"нет суммы",SUMIFS(Оплаты!$C$2:$C$601,Оплаты!$B$2:$B$601,B29,Оплаты!$E$2:$E$601,1)))</f>
        <v/>
      </c>
      <c r="G29" t="str">
        <f>IF(E29&lt;&gt;"да","",COUNTIFS(Оплаты!$B$2:$B$601,B29,Оплаты!$A$2:$A$601,"&gt;="&amp;A29,Оплаты!$D$2:$D$601,"учтена"))</f>
        <v/>
      </c>
      <c r="H29" s="6" t="str">
        <f>IF(E29&lt;&gt;"да","",SUMIFS(Оплаты!$C$2:$C$601,Оплаты!$B$2:$B$601,B29,Оплаты!$A$2:$A$601,"&gt;="&amp;A29,Оплаты!$D$2:$D$601,"учтена"))</f>
        <v/>
      </c>
      <c r="I29" t="str">
        <f>IF(E29&lt;&gt;"да","",COUNTIFS(Оплаты!$B$2:$B$601,B29,Оплаты!$A$2:$A$601,"&gt;="&amp;A29,Оплаты!$D$2:$D$601,"нет суммы"))</f>
        <v/>
      </c>
    </row>
    <row r="30">
      <c r="A30" s="2" t="n">
        <v>46296</v>
      </c>
      <c r="B30" s="10" t="inlineStr">
        <is>
          <t>Д-029</t>
        </is>
      </c>
      <c r="C30" s="10" t="inlineStr">
        <is>
          <t>Директ</t>
        </is>
      </c>
      <c r="D30" t="str">
        <f>IF(AND(A30="",B30=""),"",IF(A30="","нет даты",IF(B30="","нет клиента",IF(OR(A30&lt;Показатели!$B$4,A30&gt;Показатели!$B$5),"вне периода",IF(COUNTIFS(Оплаты!$B$2:$B$601,B30,Оплаты!$A$2:$A$601,"&lt;"&amp;A30,Оплаты!$D$2:$D$601,"учтена")&gt;0,"уже клиент",IF(COUNTIFS($B$1:B29,B30,$D$1:D29,"учтена")&gt;0,"повтор",IF(C30="","нет канала",IF(COUNTIF(Показатели!$B$9:$F$9,C30)=0,"неизвестный канал","учтена"))))))))</f>
        <v>учтена</v>
      </c>
      <c r="E30" t="str">
        <f>IF(D30&lt;&gt;"учтена","",IF(COUNTIFS(Оплаты!$B$2:$B$601,B30,Оплаты!$A$2:$A$601,"&gt;="&amp;A30,Оплаты!$D$2:$D$601,"учтена")+COUNTIFS(Оплаты!$B$2:$B$601,B30,Оплаты!$A$2:$A$601,"&gt;="&amp;A30,Оплаты!$D$2:$D$601,"нет суммы")&gt;0,"да","нет"))</f>
        <v>нет</v>
      </c>
      <c r="F30" s="6" t="str">
        <f>IF(E30&lt;&gt;"да","",IF(I30&gt;0,"нет суммы",SUMIFS(Оплаты!$C$2:$C$601,Оплаты!$B$2:$B$601,B30,Оплаты!$E$2:$E$601,1)))</f>
        <v/>
      </c>
      <c r="G30" t="str">
        <f>IF(E30&lt;&gt;"да","",COUNTIFS(Оплаты!$B$2:$B$601,B30,Оплаты!$A$2:$A$601,"&gt;="&amp;A30,Оплаты!$D$2:$D$601,"учтена"))</f>
        <v/>
      </c>
      <c r="H30" s="6" t="str">
        <f>IF(E30&lt;&gt;"да","",SUMIFS(Оплаты!$C$2:$C$601,Оплаты!$B$2:$B$601,B30,Оплаты!$A$2:$A$601,"&gt;="&amp;A30,Оплаты!$D$2:$D$601,"учтена"))</f>
        <v/>
      </c>
      <c r="I30" t="str">
        <f>IF(E30&lt;&gt;"да","",COUNTIFS(Оплаты!$B$2:$B$601,B30,Оплаты!$A$2:$A$601,"&gt;="&amp;A30,Оплаты!$D$2:$D$601,"нет суммы"))</f>
        <v/>
      </c>
    </row>
    <row r="31">
      <c r="A31" s="2" t="n">
        <v>46303</v>
      </c>
      <c r="B31" s="10" t="inlineStr">
        <is>
          <t>Д-030</t>
        </is>
      </c>
      <c r="C31" s="10" t="inlineStr">
        <is>
          <t>Директ</t>
        </is>
      </c>
      <c r="D31" t="str">
        <f>IF(AND(A31="",B31=""),"",IF(A31="","нет даты",IF(B31="","нет клиента",IF(OR(A31&lt;Показатели!$B$4,A31&gt;Показатели!$B$5),"вне периода",IF(COUNTIFS(Оплаты!$B$2:$B$601,B31,Оплаты!$A$2:$A$601,"&lt;"&amp;A31,Оплаты!$D$2:$D$601,"учтена")&gt;0,"уже клиент",IF(COUNTIFS($B$1:B30,B31,$D$1:D30,"учтена")&gt;0,"повтор",IF(C31="","нет канала",IF(COUNTIF(Показатели!$B$9:$F$9,C31)=0,"неизвестный канал","учтена"))))))))</f>
        <v>учтена</v>
      </c>
      <c r="E31" t="str">
        <f>IF(D31&lt;&gt;"учтена","",IF(COUNTIFS(Оплаты!$B$2:$B$601,B31,Оплаты!$A$2:$A$601,"&gt;="&amp;A31,Оплаты!$D$2:$D$601,"учтена")+COUNTIFS(Оплаты!$B$2:$B$601,B31,Оплаты!$A$2:$A$601,"&gt;="&amp;A31,Оплаты!$D$2:$D$601,"нет суммы")&gt;0,"да","нет"))</f>
        <v>нет</v>
      </c>
      <c r="F31" s="6" t="str">
        <f>IF(E31&lt;&gt;"да","",IF(I31&gt;0,"нет суммы",SUMIFS(Оплаты!$C$2:$C$601,Оплаты!$B$2:$B$601,B31,Оплаты!$E$2:$E$601,1)))</f>
        <v/>
      </c>
      <c r="G31" t="str">
        <f>IF(E31&lt;&gt;"да","",COUNTIFS(Оплаты!$B$2:$B$601,B31,Оплаты!$A$2:$A$601,"&gt;="&amp;A31,Оплаты!$D$2:$D$601,"учтена"))</f>
        <v/>
      </c>
      <c r="H31" s="6" t="str">
        <f>IF(E31&lt;&gt;"да","",SUMIFS(Оплаты!$C$2:$C$601,Оплаты!$B$2:$B$601,B31,Оплаты!$A$2:$A$601,"&gt;="&amp;A31,Оплаты!$D$2:$D$601,"учтена"))</f>
        <v/>
      </c>
      <c r="I31" t="str">
        <f>IF(E31&lt;&gt;"да","",COUNTIFS(Оплаты!$B$2:$B$601,B31,Оплаты!$A$2:$A$601,"&gt;="&amp;A31,Оплаты!$D$2:$D$601,"нет суммы"))</f>
        <v/>
      </c>
    </row>
    <row r="32">
      <c r="A32" s="2" t="n">
        <v>46310</v>
      </c>
      <c r="B32" s="10" t="inlineStr">
        <is>
          <t>Д-031</t>
        </is>
      </c>
      <c r="C32" s="10" t="inlineStr">
        <is>
          <t>Директ</t>
        </is>
      </c>
      <c r="D32" t="str">
        <f>IF(AND(A32="",B32=""),"",IF(A32="","нет даты",IF(B32="","нет клиента",IF(OR(A32&lt;Показатели!$B$4,A32&gt;Показатели!$B$5),"вне периода",IF(COUNTIFS(Оплаты!$B$2:$B$601,B32,Оплаты!$A$2:$A$601,"&lt;"&amp;A32,Оплаты!$D$2:$D$601,"учтена")&gt;0,"уже клиент",IF(COUNTIFS($B$1:B31,B32,$D$1:D31,"учтена")&gt;0,"повтор",IF(C32="","нет канала",IF(COUNTIF(Показатели!$B$9:$F$9,C32)=0,"неизвестный канал","учтена"))))))))</f>
        <v>учтена</v>
      </c>
      <c r="E32" t="str">
        <f>IF(D32&lt;&gt;"учтена","",IF(COUNTIFS(Оплаты!$B$2:$B$601,B32,Оплаты!$A$2:$A$601,"&gt;="&amp;A32,Оплаты!$D$2:$D$601,"учтена")+COUNTIFS(Оплаты!$B$2:$B$601,B32,Оплаты!$A$2:$A$601,"&gt;="&amp;A32,Оплаты!$D$2:$D$601,"нет суммы")&gt;0,"да","нет"))</f>
        <v>нет</v>
      </c>
      <c r="F32" s="6" t="str">
        <f>IF(E32&lt;&gt;"да","",IF(I32&gt;0,"нет суммы",SUMIFS(Оплаты!$C$2:$C$601,Оплаты!$B$2:$B$601,B32,Оплаты!$E$2:$E$601,1)))</f>
        <v/>
      </c>
      <c r="G32" t="str">
        <f>IF(E32&lt;&gt;"да","",COUNTIFS(Оплаты!$B$2:$B$601,B32,Оплаты!$A$2:$A$601,"&gt;="&amp;A32,Оплаты!$D$2:$D$601,"учтена"))</f>
        <v/>
      </c>
      <c r="H32" s="6" t="str">
        <f>IF(E32&lt;&gt;"да","",SUMIFS(Оплаты!$C$2:$C$601,Оплаты!$B$2:$B$601,B32,Оплаты!$A$2:$A$601,"&gt;="&amp;A32,Оплаты!$D$2:$D$601,"учтена"))</f>
        <v/>
      </c>
      <c r="I32" t="str">
        <f>IF(E32&lt;&gt;"да","",COUNTIFS(Оплаты!$B$2:$B$601,B32,Оплаты!$A$2:$A$601,"&gt;="&amp;A32,Оплаты!$D$2:$D$601,"нет суммы"))</f>
        <v/>
      </c>
    </row>
    <row r="33">
      <c r="A33" s="2" t="n">
        <v>46317</v>
      </c>
      <c r="B33" s="10" t="inlineStr">
        <is>
          <t>Д-032</t>
        </is>
      </c>
      <c r="C33" s="10" t="inlineStr">
        <is>
          <t>Директ</t>
        </is>
      </c>
      <c r="D33" t="str">
        <f>IF(AND(A33="",B33=""),"",IF(A33="","нет даты",IF(B33="","нет клиента",IF(OR(A33&lt;Показатели!$B$4,A33&gt;Показатели!$B$5),"вне периода",IF(COUNTIFS(Оплаты!$B$2:$B$601,B33,Оплаты!$A$2:$A$601,"&lt;"&amp;A33,Оплаты!$D$2:$D$601,"учтена")&gt;0,"уже клиент",IF(COUNTIFS($B$1:B32,B33,$D$1:D32,"учтена")&gt;0,"повтор",IF(C33="","нет канала",IF(COUNTIF(Показатели!$B$9:$F$9,C33)=0,"неизвестный канал","учтена"))))))))</f>
        <v>учтена</v>
      </c>
      <c r="E33" t="str">
        <f>IF(D33&lt;&gt;"учтена","",IF(COUNTIFS(Оплаты!$B$2:$B$601,B33,Оплаты!$A$2:$A$601,"&gt;="&amp;A33,Оплаты!$D$2:$D$601,"учтена")+COUNTIFS(Оплаты!$B$2:$B$601,B33,Оплаты!$A$2:$A$601,"&gt;="&amp;A33,Оплаты!$D$2:$D$601,"нет суммы")&gt;0,"да","нет"))</f>
        <v>нет</v>
      </c>
      <c r="F33" s="6" t="str">
        <f>IF(E33&lt;&gt;"да","",IF(I33&gt;0,"нет суммы",SUMIFS(Оплаты!$C$2:$C$601,Оплаты!$B$2:$B$601,B33,Оплаты!$E$2:$E$601,1)))</f>
        <v/>
      </c>
      <c r="G33" t="str">
        <f>IF(E33&lt;&gt;"да","",COUNTIFS(Оплаты!$B$2:$B$601,B33,Оплаты!$A$2:$A$601,"&gt;="&amp;A33,Оплаты!$D$2:$D$601,"учтена"))</f>
        <v/>
      </c>
      <c r="H33" s="6" t="str">
        <f>IF(E33&lt;&gt;"да","",SUMIFS(Оплаты!$C$2:$C$601,Оплаты!$B$2:$B$601,B33,Оплаты!$A$2:$A$601,"&gt;="&amp;A33,Оплаты!$D$2:$D$601,"учтена"))</f>
        <v/>
      </c>
      <c r="I33" t="str">
        <f>IF(E33&lt;&gt;"да","",COUNTIFS(Оплаты!$B$2:$B$601,B33,Оплаты!$A$2:$A$601,"&gt;="&amp;A33,Оплаты!$D$2:$D$601,"нет суммы"))</f>
        <v/>
      </c>
    </row>
    <row r="34">
      <c r="A34" s="2" t="n">
        <v>46296</v>
      </c>
      <c r="B34" s="10" t="inlineStr">
        <is>
          <t>Д-033</t>
        </is>
      </c>
      <c r="C34" s="10" t="inlineStr">
        <is>
          <t>Директ</t>
        </is>
      </c>
      <c r="D34" t="str">
        <f>IF(AND(A34="",B34=""),"",IF(A34="","нет даты",IF(B34="","нет клиента",IF(OR(A34&lt;Показатели!$B$4,A34&gt;Показатели!$B$5),"вне периода",IF(COUNTIFS(Оплаты!$B$2:$B$601,B34,Оплаты!$A$2:$A$601,"&lt;"&amp;A34,Оплаты!$D$2:$D$601,"учтена")&gt;0,"уже клиент",IF(COUNTIFS($B$1:B33,B34,$D$1:D33,"учтена")&gt;0,"повтор",IF(C34="","нет канала",IF(COUNTIF(Показатели!$B$9:$F$9,C34)=0,"неизвестный канал","учтена"))))))))</f>
        <v>учтена</v>
      </c>
      <c r="E34" t="str">
        <f>IF(D34&lt;&gt;"учтена","",IF(COUNTIFS(Оплаты!$B$2:$B$601,B34,Оплаты!$A$2:$A$601,"&gt;="&amp;A34,Оплаты!$D$2:$D$601,"учтена")+COUNTIFS(Оплаты!$B$2:$B$601,B34,Оплаты!$A$2:$A$601,"&gt;="&amp;A34,Оплаты!$D$2:$D$601,"нет суммы")&gt;0,"да","нет"))</f>
        <v>нет</v>
      </c>
      <c r="F34" s="6" t="str">
        <f>IF(E34&lt;&gt;"да","",IF(I34&gt;0,"нет суммы",SUMIFS(Оплаты!$C$2:$C$601,Оплаты!$B$2:$B$601,B34,Оплаты!$E$2:$E$601,1)))</f>
        <v/>
      </c>
      <c r="G34" t="str">
        <f>IF(E34&lt;&gt;"да","",COUNTIFS(Оплаты!$B$2:$B$601,B34,Оплаты!$A$2:$A$601,"&gt;="&amp;A34,Оплаты!$D$2:$D$601,"учтена"))</f>
        <v/>
      </c>
      <c r="H34" s="6" t="str">
        <f>IF(E34&lt;&gt;"да","",SUMIFS(Оплаты!$C$2:$C$601,Оплаты!$B$2:$B$601,B34,Оплаты!$A$2:$A$601,"&gt;="&amp;A34,Оплаты!$D$2:$D$601,"учтена"))</f>
        <v/>
      </c>
      <c r="I34" t="str">
        <f>IF(E34&lt;&gt;"да","",COUNTIFS(Оплаты!$B$2:$B$601,B34,Оплаты!$A$2:$A$601,"&gt;="&amp;A34,Оплаты!$D$2:$D$601,"нет суммы"))</f>
        <v/>
      </c>
    </row>
    <row r="35">
      <c r="A35" s="2" t="n">
        <v>46303</v>
      </c>
      <c r="B35" s="10" t="inlineStr">
        <is>
          <t>Д-034</t>
        </is>
      </c>
      <c r="C35" s="10" t="inlineStr">
        <is>
          <t>Директ</t>
        </is>
      </c>
      <c r="D35" t="str">
        <f>IF(AND(A35="",B35=""),"",IF(A35="","нет даты",IF(B35="","нет клиента",IF(OR(A35&lt;Показатели!$B$4,A35&gt;Показатели!$B$5),"вне периода",IF(COUNTIFS(Оплаты!$B$2:$B$601,B35,Оплаты!$A$2:$A$601,"&lt;"&amp;A35,Оплаты!$D$2:$D$601,"учтена")&gt;0,"уже клиент",IF(COUNTIFS($B$1:B34,B35,$D$1:D34,"учтена")&gt;0,"повтор",IF(C35="","нет канала",IF(COUNTIF(Показатели!$B$9:$F$9,C35)=0,"неизвестный канал","учтена"))))))))</f>
        <v>учтена</v>
      </c>
      <c r="E35" t="str">
        <f>IF(D35&lt;&gt;"учтена","",IF(COUNTIFS(Оплаты!$B$2:$B$601,B35,Оплаты!$A$2:$A$601,"&gt;="&amp;A35,Оплаты!$D$2:$D$601,"учтена")+COUNTIFS(Оплаты!$B$2:$B$601,B35,Оплаты!$A$2:$A$601,"&gt;="&amp;A35,Оплаты!$D$2:$D$601,"нет суммы")&gt;0,"да","нет"))</f>
        <v>нет</v>
      </c>
      <c r="F35" s="6" t="str">
        <f>IF(E35&lt;&gt;"да","",IF(I35&gt;0,"нет суммы",SUMIFS(Оплаты!$C$2:$C$601,Оплаты!$B$2:$B$601,B35,Оплаты!$E$2:$E$601,1)))</f>
        <v/>
      </c>
      <c r="G35" t="str">
        <f>IF(E35&lt;&gt;"да","",COUNTIFS(Оплаты!$B$2:$B$601,B35,Оплаты!$A$2:$A$601,"&gt;="&amp;A35,Оплаты!$D$2:$D$601,"учтена"))</f>
        <v/>
      </c>
      <c r="H35" s="6" t="str">
        <f>IF(E35&lt;&gt;"да","",SUMIFS(Оплаты!$C$2:$C$601,Оплаты!$B$2:$B$601,B35,Оплаты!$A$2:$A$601,"&gt;="&amp;A35,Оплаты!$D$2:$D$601,"учтена"))</f>
        <v/>
      </c>
      <c r="I35" t="str">
        <f>IF(E35&lt;&gt;"да","",COUNTIFS(Оплаты!$B$2:$B$601,B35,Оплаты!$A$2:$A$601,"&gt;="&amp;A35,Оплаты!$D$2:$D$601,"нет суммы"))</f>
        <v/>
      </c>
    </row>
    <row r="36">
      <c r="A36" s="2" t="n">
        <v>46310</v>
      </c>
      <c r="B36" s="10" t="inlineStr">
        <is>
          <t>Д-035</t>
        </is>
      </c>
      <c r="C36" s="10" t="inlineStr">
        <is>
          <t>Директ</t>
        </is>
      </c>
      <c r="D36" t="str">
        <f>IF(AND(A36="",B36=""),"",IF(A36="","нет даты",IF(B36="","нет клиента",IF(OR(A36&lt;Показатели!$B$4,A36&gt;Показатели!$B$5),"вне периода",IF(COUNTIFS(Оплаты!$B$2:$B$601,B36,Оплаты!$A$2:$A$601,"&lt;"&amp;A36,Оплаты!$D$2:$D$601,"учтена")&gt;0,"уже клиент",IF(COUNTIFS($B$1:B35,B36,$D$1:D35,"учтена")&gt;0,"повтор",IF(C36="","нет канала",IF(COUNTIF(Показатели!$B$9:$F$9,C36)=0,"неизвестный канал","учтена"))))))))</f>
        <v>учтена</v>
      </c>
      <c r="E36" t="str">
        <f>IF(D36&lt;&gt;"учтена","",IF(COUNTIFS(Оплаты!$B$2:$B$601,B36,Оплаты!$A$2:$A$601,"&gt;="&amp;A36,Оплаты!$D$2:$D$601,"учтена")+COUNTIFS(Оплаты!$B$2:$B$601,B36,Оплаты!$A$2:$A$601,"&gt;="&amp;A36,Оплаты!$D$2:$D$601,"нет суммы")&gt;0,"да","нет"))</f>
        <v>нет</v>
      </c>
      <c r="F36" s="6" t="str">
        <f>IF(E36&lt;&gt;"да","",IF(I36&gt;0,"нет суммы",SUMIFS(Оплаты!$C$2:$C$601,Оплаты!$B$2:$B$601,B36,Оплаты!$E$2:$E$601,1)))</f>
        <v/>
      </c>
      <c r="G36" t="str">
        <f>IF(E36&lt;&gt;"да","",COUNTIFS(Оплаты!$B$2:$B$601,B36,Оплаты!$A$2:$A$601,"&gt;="&amp;A36,Оплаты!$D$2:$D$601,"учтена"))</f>
        <v/>
      </c>
      <c r="H36" s="6" t="str">
        <f>IF(E36&lt;&gt;"да","",SUMIFS(Оплаты!$C$2:$C$601,Оплаты!$B$2:$B$601,B36,Оплаты!$A$2:$A$601,"&gt;="&amp;A36,Оплаты!$D$2:$D$601,"учтена"))</f>
        <v/>
      </c>
      <c r="I36" t="str">
        <f>IF(E36&lt;&gt;"да","",COUNTIFS(Оплаты!$B$2:$B$601,B36,Оплаты!$A$2:$A$601,"&gt;="&amp;A36,Оплаты!$D$2:$D$601,"нет суммы"))</f>
        <v/>
      </c>
    </row>
    <row r="37">
      <c r="A37" s="2" t="n">
        <v>46317</v>
      </c>
      <c r="B37" s="10" t="inlineStr">
        <is>
          <t>Д-036</t>
        </is>
      </c>
      <c r="C37" s="10" t="inlineStr">
        <is>
          <t>Директ</t>
        </is>
      </c>
      <c r="D37" t="str">
        <f>IF(AND(A37="",B37=""),"",IF(A37="","нет даты",IF(B37="","нет клиента",IF(OR(A37&lt;Показатели!$B$4,A37&gt;Показатели!$B$5),"вне периода",IF(COUNTIFS(Оплаты!$B$2:$B$601,B37,Оплаты!$A$2:$A$601,"&lt;"&amp;A37,Оплаты!$D$2:$D$601,"учтена")&gt;0,"уже клиент",IF(COUNTIFS($B$1:B36,B37,$D$1:D36,"учтена")&gt;0,"повтор",IF(C37="","нет канала",IF(COUNTIF(Показатели!$B$9:$F$9,C37)=0,"неизвестный канал","учтена"))))))))</f>
        <v>учтена</v>
      </c>
      <c r="E37" t="str">
        <f>IF(D37&lt;&gt;"учтена","",IF(COUNTIFS(Оплаты!$B$2:$B$601,B37,Оплаты!$A$2:$A$601,"&gt;="&amp;A37,Оплаты!$D$2:$D$601,"учтена")+COUNTIFS(Оплаты!$B$2:$B$601,B37,Оплаты!$A$2:$A$601,"&gt;="&amp;A37,Оплаты!$D$2:$D$601,"нет суммы")&gt;0,"да","нет"))</f>
        <v>нет</v>
      </c>
      <c r="F37" s="6" t="str">
        <f>IF(E37&lt;&gt;"да","",IF(I37&gt;0,"нет суммы",SUMIFS(Оплаты!$C$2:$C$601,Оплаты!$B$2:$B$601,B37,Оплаты!$E$2:$E$601,1)))</f>
        <v/>
      </c>
      <c r="G37" t="str">
        <f>IF(E37&lt;&gt;"да","",COUNTIFS(Оплаты!$B$2:$B$601,B37,Оплаты!$A$2:$A$601,"&gt;="&amp;A37,Оплаты!$D$2:$D$601,"учтена"))</f>
        <v/>
      </c>
      <c r="H37" s="6" t="str">
        <f>IF(E37&lt;&gt;"да","",SUMIFS(Оплаты!$C$2:$C$601,Оплаты!$B$2:$B$601,B37,Оплаты!$A$2:$A$601,"&gt;="&amp;A37,Оплаты!$D$2:$D$601,"учтена"))</f>
        <v/>
      </c>
      <c r="I37" t="str">
        <f>IF(E37&lt;&gt;"да","",COUNTIFS(Оплаты!$B$2:$B$601,B37,Оплаты!$A$2:$A$601,"&gt;="&amp;A37,Оплаты!$D$2:$D$601,"нет суммы"))</f>
        <v/>
      </c>
    </row>
    <row r="38">
      <c r="A38" s="2" t="n">
        <v>46296</v>
      </c>
      <c r="B38" s="10" t="inlineStr">
        <is>
          <t>Д-037</t>
        </is>
      </c>
      <c r="C38" s="10" t="inlineStr">
        <is>
          <t>Директ</t>
        </is>
      </c>
      <c r="D38" t="str">
        <f>IF(AND(A38="",B38=""),"",IF(A38="","нет даты",IF(B38="","нет клиента",IF(OR(A38&lt;Показатели!$B$4,A38&gt;Показатели!$B$5),"вне периода",IF(COUNTIFS(Оплаты!$B$2:$B$601,B38,Оплаты!$A$2:$A$601,"&lt;"&amp;A38,Оплаты!$D$2:$D$601,"учтена")&gt;0,"уже клиент",IF(COUNTIFS($B$1:B37,B38,$D$1:D37,"учтена")&gt;0,"повтор",IF(C38="","нет канала",IF(COUNTIF(Показатели!$B$9:$F$9,C38)=0,"неизвестный канал","учтена"))))))))</f>
        <v>учтена</v>
      </c>
      <c r="E38" t="str">
        <f>IF(D38&lt;&gt;"учтена","",IF(COUNTIFS(Оплаты!$B$2:$B$601,B38,Оплаты!$A$2:$A$601,"&gt;="&amp;A38,Оплаты!$D$2:$D$601,"учтена")+COUNTIFS(Оплаты!$B$2:$B$601,B38,Оплаты!$A$2:$A$601,"&gt;="&amp;A38,Оплаты!$D$2:$D$601,"нет суммы")&gt;0,"да","нет"))</f>
        <v>нет</v>
      </c>
      <c r="F38" s="6" t="str">
        <f>IF(E38&lt;&gt;"да","",IF(I38&gt;0,"нет суммы",SUMIFS(Оплаты!$C$2:$C$601,Оплаты!$B$2:$B$601,B38,Оплаты!$E$2:$E$601,1)))</f>
        <v/>
      </c>
      <c r="G38" t="str">
        <f>IF(E38&lt;&gt;"да","",COUNTIFS(Оплаты!$B$2:$B$601,B38,Оплаты!$A$2:$A$601,"&gt;="&amp;A38,Оплаты!$D$2:$D$601,"учтена"))</f>
        <v/>
      </c>
      <c r="H38" s="6" t="str">
        <f>IF(E38&lt;&gt;"да","",SUMIFS(Оплаты!$C$2:$C$601,Оплаты!$B$2:$B$601,B38,Оплаты!$A$2:$A$601,"&gt;="&amp;A38,Оплаты!$D$2:$D$601,"учтена"))</f>
        <v/>
      </c>
      <c r="I38" t="str">
        <f>IF(E38&lt;&gt;"да","",COUNTIFS(Оплаты!$B$2:$B$601,B38,Оплаты!$A$2:$A$601,"&gt;="&amp;A38,Оплаты!$D$2:$D$601,"нет суммы"))</f>
        <v/>
      </c>
    </row>
    <row r="39">
      <c r="A39" s="2" t="n">
        <v>46303</v>
      </c>
      <c r="B39" s="10" t="inlineStr">
        <is>
          <t>Д-038</t>
        </is>
      </c>
      <c r="C39" s="10" t="inlineStr">
        <is>
          <t>Директ</t>
        </is>
      </c>
      <c r="D39" t="str">
        <f>IF(AND(A39="",B39=""),"",IF(A39="","нет даты",IF(B39="","нет клиента",IF(OR(A39&lt;Показатели!$B$4,A39&gt;Показатели!$B$5),"вне периода",IF(COUNTIFS(Оплаты!$B$2:$B$601,B39,Оплаты!$A$2:$A$601,"&lt;"&amp;A39,Оплаты!$D$2:$D$601,"учтена")&gt;0,"уже клиент",IF(COUNTIFS($B$1:B38,B39,$D$1:D38,"учтена")&gt;0,"повтор",IF(C39="","нет канала",IF(COUNTIF(Показатели!$B$9:$F$9,C39)=0,"неизвестный канал","учтена"))))))))</f>
        <v>учтена</v>
      </c>
      <c r="E39" t="str">
        <f>IF(D39&lt;&gt;"учтена","",IF(COUNTIFS(Оплаты!$B$2:$B$601,B39,Оплаты!$A$2:$A$601,"&gt;="&amp;A39,Оплаты!$D$2:$D$601,"учтена")+COUNTIFS(Оплаты!$B$2:$B$601,B39,Оплаты!$A$2:$A$601,"&gt;="&amp;A39,Оплаты!$D$2:$D$601,"нет суммы")&gt;0,"да","нет"))</f>
        <v>нет</v>
      </c>
      <c r="F39" s="6" t="str">
        <f>IF(E39&lt;&gt;"да","",IF(I39&gt;0,"нет суммы",SUMIFS(Оплаты!$C$2:$C$601,Оплаты!$B$2:$B$601,B39,Оплаты!$E$2:$E$601,1)))</f>
        <v/>
      </c>
      <c r="G39" t="str">
        <f>IF(E39&lt;&gt;"да","",COUNTIFS(Оплаты!$B$2:$B$601,B39,Оплаты!$A$2:$A$601,"&gt;="&amp;A39,Оплаты!$D$2:$D$601,"учтена"))</f>
        <v/>
      </c>
      <c r="H39" s="6" t="str">
        <f>IF(E39&lt;&gt;"да","",SUMIFS(Оплаты!$C$2:$C$601,Оплаты!$B$2:$B$601,B39,Оплаты!$A$2:$A$601,"&gt;="&amp;A39,Оплаты!$D$2:$D$601,"учтена"))</f>
        <v/>
      </c>
      <c r="I39" t="str">
        <f>IF(E39&lt;&gt;"да","",COUNTIFS(Оплаты!$B$2:$B$601,B39,Оплаты!$A$2:$A$601,"&gt;="&amp;A39,Оплаты!$D$2:$D$601,"нет суммы"))</f>
        <v/>
      </c>
    </row>
    <row r="40">
      <c r="A40" s="2" t="n">
        <v>46310</v>
      </c>
      <c r="B40" s="10" t="inlineStr">
        <is>
          <t>Д-039</t>
        </is>
      </c>
      <c r="C40" s="10" t="inlineStr">
        <is>
          <t>Директ</t>
        </is>
      </c>
      <c r="D40" t="str">
        <f>IF(AND(A40="",B40=""),"",IF(A40="","нет даты",IF(B40="","нет клиента",IF(OR(A40&lt;Показатели!$B$4,A40&gt;Показатели!$B$5),"вне периода",IF(COUNTIFS(Оплаты!$B$2:$B$601,B40,Оплаты!$A$2:$A$601,"&lt;"&amp;A40,Оплаты!$D$2:$D$601,"учтена")&gt;0,"уже клиент",IF(COUNTIFS($B$1:B39,B40,$D$1:D39,"учтена")&gt;0,"повтор",IF(C40="","нет канала",IF(COUNTIF(Показатели!$B$9:$F$9,C40)=0,"неизвестный канал","учтена"))))))))</f>
        <v>учтена</v>
      </c>
      <c r="E40" t="str">
        <f>IF(D40&lt;&gt;"учтена","",IF(COUNTIFS(Оплаты!$B$2:$B$601,B40,Оплаты!$A$2:$A$601,"&gt;="&amp;A40,Оплаты!$D$2:$D$601,"учтена")+COUNTIFS(Оплаты!$B$2:$B$601,B40,Оплаты!$A$2:$A$601,"&gt;="&amp;A40,Оплаты!$D$2:$D$601,"нет суммы")&gt;0,"да","нет"))</f>
        <v>нет</v>
      </c>
      <c r="F40" s="6" t="str">
        <f>IF(E40&lt;&gt;"да","",IF(I40&gt;0,"нет суммы",SUMIFS(Оплаты!$C$2:$C$601,Оплаты!$B$2:$B$601,B40,Оплаты!$E$2:$E$601,1)))</f>
        <v/>
      </c>
      <c r="G40" t="str">
        <f>IF(E40&lt;&gt;"да","",COUNTIFS(Оплаты!$B$2:$B$601,B40,Оплаты!$A$2:$A$601,"&gt;="&amp;A40,Оплаты!$D$2:$D$601,"учтена"))</f>
        <v/>
      </c>
      <c r="H40" s="6" t="str">
        <f>IF(E40&lt;&gt;"да","",SUMIFS(Оплаты!$C$2:$C$601,Оплаты!$B$2:$B$601,B40,Оплаты!$A$2:$A$601,"&gt;="&amp;A40,Оплаты!$D$2:$D$601,"учтена"))</f>
        <v/>
      </c>
      <c r="I40" t="str">
        <f>IF(E40&lt;&gt;"да","",COUNTIFS(Оплаты!$B$2:$B$601,B40,Оплаты!$A$2:$A$601,"&gt;="&amp;A40,Оплаты!$D$2:$D$601,"нет суммы"))</f>
        <v/>
      </c>
    </row>
    <row r="41">
      <c r="A41" s="2" t="n">
        <v>46317</v>
      </c>
      <c r="B41" s="10" t="inlineStr">
        <is>
          <t>Д-040</t>
        </is>
      </c>
      <c r="C41" s="10" t="inlineStr">
        <is>
          <t>Директ</t>
        </is>
      </c>
      <c r="D41" t="str">
        <f>IF(AND(A41="",B41=""),"",IF(A41="","нет даты",IF(B41="","нет клиента",IF(OR(A41&lt;Показатели!$B$4,A41&gt;Показатели!$B$5),"вне периода",IF(COUNTIFS(Оплаты!$B$2:$B$601,B41,Оплаты!$A$2:$A$601,"&lt;"&amp;A41,Оплаты!$D$2:$D$601,"учтена")&gt;0,"уже клиент",IF(COUNTIFS($B$1:B40,B41,$D$1:D40,"учтена")&gt;0,"повтор",IF(C41="","нет канала",IF(COUNTIF(Показатели!$B$9:$F$9,C41)=0,"неизвестный канал","учтена"))))))))</f>
        <v>учтена</v>
      </c>
      <c r="E41" t="str">
        <f>IF(D41&lt;&gt;"учтена","",IF(COUNTIFS(Оплаты!$B$2:$B$601,B41,Оплаты!$A$2:$A$601,"&gt;="&amp;A41,Оплаты!$D$2:$D$601,"учтена")+COUNTIFS(Оплаты!$B$2:$B$601,B41,Оплаты!$A$2:$A$601,"&gt;="&amp;A41,Оплаты!$D$2:$D$601,"нет суммы")&gt;0,"да","нет"))</f>
        <v>нет</v>
      </c>
      <c r="F41" s="6" t="str">
        <f>IF(E41&lt;&gt;"да","",IF(I41&gt;0,"нет суммы",SUMIFS(Оплаты!$C$2:$C$601,Оплаты!$B$2:$B$601,B41,Оплаты!$E$2:$E$601,1)))</f>
        <v/>
      </c>
      <c r="G41" t="str">
        <f>IF(E41&lt;&gt;"да","",COUNTIFS(Оплаты!$B$2:$B$601,B41,Оплаты!$A$2:$A$601,"&gt;="&amp;A41,Оплаты!$D$2:$D$601,"учтена"))</f>
        <v/>
      </c>
      <c r="H41" s="6" t="str">
        <f>IF(E41&lt;&gt;"да","",SUMIFS(Оплаты!$C$2:$C$601,Оплаты!$B$2:$B$601,B41,Оплаты!$A$2:$A$601,"&gt;="&amp;A41,Оплаты!$D$2:$D$601,"учтена"))</f>
        <v/>
      </c>
      <c r="I41" t="str">
        <f>IF(E41&lt;&gt;"да","",COUNTIFS(Оплаты!$B$2:$B$601,B41,Оплаты!$A$2:$A$601,"&gt;="&amp;A41,Оплаты!$D$2:$D$601,"нет суммы"))</f>
        <v/>
      </c>
    </row>
    <row r="42">
      <c r="A42" s="2" t="n">
        <v>46296</v>
      </c>
      <c r="B42" s="10" t="inlineStr">
        <is>
          <t>Д-041</t>
        </is>
      </c>
      <c r="C42" s="10" t="inlineStr">
        <is>
          <t>Директ</t>
        </is>
      </c>
      <c r="D42" t="str">
        <f>IF(AND(A42="",B42=""),"",IF(A42="","нет даты",IF(B42="","нет клиента",IF(OR(A42&lt;Показатели!$B$4,A42&gt;Показатели!$B$5),"вне периода",IF(COUNTIFS(Оплаты!$B$2:$B$601,B42,Оплаты!$A$2:$A$601,"&lt;"&amp;A42,Оплаты!$D$2:$D$601,"учтена")&gt;0,"уже клиент",IF(COUNTIFS($B$1:B41,B42,$D$1:D41,"учтена")&gt;0,"повтор",IF(C42="","нет канала",IF(COUNTIF(Показатели!$B$9:$F$9,C42)=0,"неизвестный канал","учтена"))))))))</f>
        <v>учтена</v>
      </c>
      <c r="E42" t="str">
        <f>IF(D42&lt;&gt;"учтена","",IF(COUNTIFS(Оплаты!$B$2:$B$601,B42,Оплаты!$A$2:$A$601,"&gt;="&amp;A42,Оплаты!$D$2:$D$601,"учтена")+COUNTIFS(Оплаты!$B$2:$B$601,B42,Оплаты!$A$2:$A$601,"&gt;="&amp;A42,Оплаты!$D$2:$D$601,"нет суммы")&gt;0,"да","нет"))</f>
        <v>нет</v>
      </c>
      <c r="F42" s="6" t="str">
        <f>IF(E42&lt;&gt;"да","",IF(I42&gt;0,"нет суммы",SUMIFS(Оплаты!$C$2:$C$601,Оплаты!$B$2:$B$601,B42,Оплаты!$E$2:$E$601,1)))</f>
        <v/>
      </c>
      <c r="G42" t="str">
        <f>IF(E42&lt;&gt;"да","",COUNTIFS(Оплаты!$B$2:$B$601,B42,Оплаты!$A$2:$A$601,"&gt;="&amp;A42,Оплаты!$D$2:$D$601,"учтена"))</f>
        <v/>
      </c>
      <c r="H42" s="6" t="str">
        <f>IF(E42&lt;&gt;"да","",SUMIFS(Оплаты!$C$2:$C$601,Оплаты!$B$2:$B$601,B42,Оплаты!$A$2:$A$601,"&gt;="&amp;A42,Оплаты!$D$2:$D$601,"учтена"))</f>
        <v/>
      </c>
      <c r="I42" t="str">
        <f>IF(E42&lt;&gt;"да","",COUNTIFS(Оплаты!$B$2:$B$601,B42,Оплаты!$A$2:$A$601,"&gt;="&amp;A42,Оплаты!$D$2:$D$601,"нет суммы"))</f>
        <v/>
      </c>
    </row>
    <row r="43">
      <c r="A43" s="2" t="n">
        <v>46303</v>
      </c>
      <c r="B43" s="10" t="inlineStr">
        <is>
          <t>Д-042</t>
        </is>
      </c>
      <c r="C43" s="10" t="inlineStr">
        <is>
          <t>Директ</t>
        </is>
      </c>
      <c r="D43" t="str">
        <f>IF(AND(A43="",B43=""),"",IF(A43="","нет даты",IF(B43="","нет клиента",IF(OR(A43&lt;Показатели!$B$4,A43&gt;Показатели!$B$5),"вне периода",IF(COUNTIFS(Оплаты!$B$2:$B$601,B43,Оплаты!$A$2:$A$601,"&lt;"&amp;A43,Оплаты!$D$2:$D$601,"учтена")&gt;0,"уже клиент",IF(COUNTIFS($B$1:B42,B43,$D$1:D42,"учтена")&gt;0,"повтор",IF(C43="","нет канала",IF(COUNTIF(Показатели!$B$9:$F$9,C43)=0,"неизвестный канал","учтена"))))))))</f>
        <v>учтена</v>
      </c>
      <c r="E43" t="str">
        <f>IF(D43&lt;&gt;"учтена","",IF(COUNTIFS(Оплаты!$B$2:$B$601,B43,Оплаты!$A$2:$A$601,"&gt;="&amp;A43,Оплаты!$D$2:$D$601,"учтена")+COUNTIFS(Оплаты!$B$2:$B$601,B43,Оплаты!$A$2:$A$601,"&gt;="&amp;A43,Оплаты!$D$2:$D$601,"нет суммы")&gt;0,"да","нет"))</f>
        <v>нет</v>
      </c>
      <c r="F43" s="6" t="str">
        <f>IF(E43&lt;&gt;"да","",IF(I43&gt;0,"нет суммы",SUMIFS(Оплаты!$C$2:$C$601,Оплаты!$B$2:$B$601,B43,Оплаты!$E$2:$E$601,1)))</f>
        <v/>
      </c>
      <c r="G43" t="str">
        <f>IF(E43&lt;&gt;"да","",COUNTIFS(Оплаты!$B$2:$B$601,B43,Оплаты!$A$2:$A$601,"&gt;="&amp;A43,Оплаты!$D$2:$D$601,"учтена"))</f>
        <v/>
      </c>
      <c r="H43" s="6" t="str">
        <f>IF(E43&lt;&gt;"да","",SUMIFS(Оплаты!$C$2:$C$601,Оплаты!$B$2:$B$601,B43,Оплаты!$A$2:$A$601,"&gt;="&amp;A43,Оплаты!$D$2:$D$601,"учтена"))</f>
        <v/>
      </c>
      <c r="I43" t="str">
        <f>IF(E43&lt;&gt;"да","",COUNTIFS(Оплаты!$B$2:$B$601,B43,Оплаты!$A$2:$A$601,"&gt;="&amp;A43,Оплаты!$D$2:$D$601,"нет суммы"))</f>
        <v/>
      </c>
    </row>
    <row r="44">
      <c r="A44" s="2" t="n">
        <v>46310</v>
      </c>
      <c r="B44" s="10" t="inlineStr">
        <is>
          <t>Д-043</t>
        </is>
      </c>
      <c r="C44" s="10" t="inlineStr">
        <is>
          <t>Директ</t>
        </is>
      </c>
      <c r="D44" t="str">
        <f>IF(AND(A44="",B44=""),"",IF(A44="","нет даты",IF(B44="","нет клиента",IF(OR(A44&lt;Показатели!$B$4,A44&gt;Показатели!$B$5),"вне периода",IF(COUNTIFS(Оплаты!$B$2:$B$601,B44,Оплаты!$A$2:$A$601,"&lt;"&amp;A44,Оплаты!$D$2:$D$601,"учтена")&gt;0,"уже клиент",IF(COUNTIFS($B$1:B43,B44,$D$1:D43,"учтена")&gt;0,"повтор",IF(C44="","нет канала",IF(COUNTIF(Показатели!$B$9:$F$9,C44)=0,"неизвестный канал","учтена"))))))))</f>
        <v>учтена</v>
      </c>
      <c r="E44" t="str">
        <f>IF(D44&lt;&gt;"учтена","",IF(COUNTIFS(Оплаты!$B$2:$B$601,B44,Оплаты!$A$2:$A$601,"&gt;="&amp;A44,Оплаты!$D$2:$D$601,"учтена")+COUNTIFS(Оплаты!$B$2:$B$601,B44,Оплаты!$A$2:$A$601,"&gt;="&amp;A44,Оплаты!$D$2:$D$601,"нет суммы")&gt;0,"да","нет"))</f>
        <v>нет</v>
      </c>
      <c r="F44" s="6" t="str">
        <f>IF(E44&lt;&gt;"да","",IF(I44&gt;0,"нет суммы",SUMIFS(Оплаты!$C$2:$C$601,Оплаты!$B$2:$B$601,B44,Оплаты!$E$2:$E$601,1)))</f>
        <v/>
      </c>
      <c r="G44" t="str">
        <f>IF(E44&lt;&gt;"да","",COUNTIFS(Оплаты!$B$2:$B$601,B44,Оплаты!$A$2:$A$601,"&gt;="&amp;A44,Оплаты!$D$2:$D$601,"учтена"))</f>
        <v/>
      </c>
      <c r="H44" s="6" t="str">
        <f>IF(E44&lt;&gt;"да","",SUMIFS(Оплаты!$C$2:$C$601,Оплаты!$B$2:$B$601,B44,Оплаты!$A$2:$A$601,"&gt;="&amp;A44,Оплаты!$D$2:$D$601,"учтена"))</f>
        <v/>
      </c>
      <c r="I44" t="str">
        <f>IF(E44&lt;&gt;"да","",COUNTIFS(Оплаты!$B$2:$B$601,B44,Оплаты!$A$2:$A$601,"&gt;="&amp;A44,Оплаты!$D$2:$D$601,"нет суммы"))</f>
        <v/>
      </c>
    </row>
    <row r="45">
      <c r="A45" s="2" t="n">
        <v>46317</v>
      </c>
      <c r="B45" s="10" t="inlineStr">
        <is>
          <t>Д-044</t>
        </is>
      </c>
      <c r="C45" s="10" t="inlineStr">
        <is>
          <t>Директ</t>
        </is>
      </c>
      <c r="D45" t="str">
        <f>IF(AND(A45="",B45=""),"",IF(A45="","нет даты",IF(B45="","нет клиента",IF(OR(A45&lt;Показатели!$B$4,A45&gt;Показатели!$B$5),"вне периода",IF(COUNTIFS(Оплаты!$B$2:$B$601,B45,Оплаты!$A$2:$A$601,"&lt;"&amp;A45,Оплаты!$D$2:$D$601,"учтена")&gt;0,"уже клиент",IF(COUNTIFS($B$1:B44,B45,$D$1:D44,"учтена")&gt;0,"повтор",IF(C45="","нет канала",IF(COUNTIF(Показатели!$B$9:$F$9,C45)=0,"неизвестный канал","учтена"))))))))</f>
        <v>учтена</v>
      </c>
      <c r="E45" t="str">
        <f>IF(D45&lt;&gt;"учтена","",IF(COUNTIFS(Оплаты!$B$2:$B$601,B45,Оплаты!$A$2:$A$601,"&gt;="&amp;A45,Оплаты!$D$2:$D$601,"учтена")+COUNTIFS(Оплаты!$B$2:$B$601,B45,Оплаты!$A$2:$A$601,"&gt;="&amp;A45,Оплаты!$D$2:$D$601,"нет суммы")&gt;0,"да","нет"))</f>
        <v>нет</v>
      </c>
      <c r="F45" s="6" t="str">
        <f>IF(E45&lt;&gt;"да","",IF(I45&gt;0,"нет суммы",SUMIFS(Оплаты!$C$2:$C$601,Оплаты!$B$2:$B$601,B45,Оплаты!$E$2:$E$601,1)))</f>
        <v/>
      </c>
      <c r="G45" t="str">
        <f>IF(E45&lt;&gt;"да","",COUNTIFS(Оплаты!$B$2:$B$601,B45,Оплаты!$A$2:$A$601,"&gt;="&amp;A45,Оплаты!$D$2:$D$601,"учтена"))</f>
        <v/>
      </c>
      <c r="H45" s="6" t="str">
        <f>IF(E45&lt;&gt;"да","",SUMIFS(Оплаты!$C$2:$C$601,Оплаты!$B$2:$B$601,B45,Оплаты!$A$2:$A$601,"&gt;="&amp;A45,Оплаты!$D$2:$D$601,"учтена"))</f>
        <v/>
      </c>
      <c r="I45" t="str">
        <f>IF(E45&lt;&gt;"да","",COUNTIFS(Оплаты!$B$2:$B$601,B45,Оплаты!$A$2:$A$601,"&gt;="&amp;A45,Оплаты!$D$2:$D$601,"нет суммы"))</f>
        <v/>
      </c>
    </row>
    <row r="46">
      <c r="A46" s="2" t="n">
        <v>46296</v>
      </c>
      <c r="B46" s="10" t="inlineStr">
        <is>
          <t>Д-045</t>
        </is>
      </c>
      <c r="C46" s="10" t="inlineStr">
        <is>
          <t>Директ</t>
        </is>
      </c>
      <c r="D46" t="str">
        <f>IF(AND(A46="",B46=""),"",IF(A46="","нет даты",IF(B46="","нет клиента",IF(OR(A46&lt;Показатели!$B$4,A46&gt;Показатели!$B$5),"вне периода",IF(COUNTIFS(Оплаты!$B$2:$B$601,B46,Оплаты!$A$2:$A$601,"&lt;"&amp;A46,Оплаты!$D$2:$D$601,"учтена")&gt;0,"уже клиент",IF(COUNTIFS($B$1:B45,B46,$D$1:D45,"учтена")&gt;0,"повтор",IF(C46="","нет канала",IF(COUNTIF(Показатели!$B$9:$F$9,C46)=0,"неизвестный канал","учтена"))))))))</f>
        <v>учтена</v>
      </c>
      <c r="E46" t="str">
        <f>IF(D46&lt;&gt;"учтена","",IF(COUNTIFS(Оплаты!$B$2:$B$601,B46,Оплаты!$A$2:$A$601,"&gt;="&amp;A46,Оплаты!$D$2:$D$601,"учтена")+COUNTIFS(Оплаты!$B$2:$B$601,B46,Оплаты!$A$2:$A$601,"&gt;="&amp;A46,Оплаты!$D$2:$D$601,"нет суммы")&gt;0,"да","нет"))</f>
        <v>нет</v>
      </c>
      <c r="F46" s="6" t="str">
        <f>IF(E46&lt;&gt;"да","",IF(I46&gt;0,"нет суммы",SUMIFS(Оплаты!$C$2:$C$601,Оплаты!$B$2:$B$601,B46,Оплаты!$E$2:$E$601,1)))</f>
        <v/>
      </c>
      <c r="G46" t="str">
        <f>IF(E46&lt;&gt;"да","",COUNTIFS(Оплаты!$B$2:$B$601,B46,Оплаты!$A$2:$A$601,"&gt;="&amp;A46,Оплаты!$D$2:$D$601,"учтена"))</f>
        <v/>
      </c>
      <c r="H46" s="6" t="str">
        <f>IF(E46&lt;&gt;"да","",SUMIFS(Оплаты!$C$2:$C$601,Оплаты!$B$2:$B$601,B46,Оплаты!$A$2:$A$601,"&gt;="&amp;A46,Оплаты!$D$2:$D$601,"учтена"))</f>
        <v/>
      </c>
      <c r="I46" t="str">
        <f>IF(E46&lt;&gt;"да","",COUNTIFS(Оплаты!$B$2:$B$601,B46,Оплаты!$A$2:$A$601,"&gt;="&amp;A46,Оплаты!$D$2:$D$601,"нет суммы"))</f>
        <v/>
      </c>
    </row>
    <row r="47">
      <c r="A47" s="2" t="n">
        <v>46303</v>
      </c>
      <c r="B47" s="10" t="inlineStr">
        <is>
          <t>Д-046</t>
        </is>
      </c>
      <c r="C47" s="10" t="inlineStr">
        <is>
          <t>Директ</t>
        </is>
      </c>
      <c r="D47" t="str">
        <f>IF(AND(A47="",B47=""),"",IF(A47="","нет даты",IF(B47="","нет клиента",IF(OR(A47&lt;Показатели!$B$4,A47&gt;Показатели!$B$5),"вне периода",IF(COUNTIFS(Оплаты!$B$2:$B$601,B47,Оплаты!$A$2:$A$601,"&lt;"&amp;A47,Оплаты!$D$2:$D$601,"учтена")&gt;0,"уже клиент",IF(COUNTIFS($B$1:B46,B47,$D$1:D46,"учтена")&gt;0,"повтор",IF(C47="","нет канала",IF(COUNTIF(Показатели!$B$9:$F$9,C47)=0,"неизвестный канал","учтена"))))))))</f>
        <v>учтена</v>
      </c>
      <c r="E47" t="str">
        <f>IF(D47&lt;&gt;"учтена","",IF(COUNTIFS(Оплаты!$B$2:$B$601,B47,Оплаты!$A$2:$A$601,"&gt;="&amp;A47,Оплаты!$D$2:$D$601,"учтена")+COUNTIFS(Оплаты!$B$2:$B$601,B47,Оплаты!$A$2:$A$601,"&gt;="&amp;A47,Оплаты!$D$2:$D$601,"нет суммы")&gt;0,"да","нет"))</f>
        <v>нет</v>
      </c>
      <c r="F47" s="6" t="str">
        <f>IF(E47&lt;&gt;"да","",IF(I47&gt;0,"нет суммы",SUMIFS(Оплаты!$C$2:$C$601,Оплаты!$B$2:$B$601,B47,Оплаты!$E$2:$E$601,1)))</f>
        <v/>
      </c>
      <c r="G47" t="str">
        <f>IF(E47&lt;&gt;"да","",COUNTIFS(Оплаты!$B$2:$B$601,B47,Оплаты!$A$2:$A$601,"&gt;="&amp;A47,Оплаты!$D$2:$D$601,"учтена"))</f>
        <v/>
      </c>
      <c r="H47" s="6" t="str">
        <f>IF(E47&lt;&gt;"да","",SUMIFS(Оплаты!$C$2:$C$601,Оплаты!$B$2:$B$601,B47,Оплаты!$A$2:$A$601,"&gt;="&amp;A47,Оплаты!$D$2:$D$601,"учтена"))</f>
        <v/>
      </c>
      <c r="I47" t="str">
        <f>IF(E47&lt;&gt;"да","",COUNTIFS(Оплаты!$B$2:$B$601,B47,Оплаты!$A$2:$A$601,"&gt;="&amp;A47,Оплаты!$D$2:$D$601,"нет суммы"))</f>
        <v/>
      </c>
    </row>
    <row r="48">
      <c r="A48" s="2" t="n">
        <v>46310</v>
      </c>
      <c r="B48" s="10" t="inlineStr">
        <is>
          <t>Д-047</t>
        </is>
      </c>
      <c r="C48" s="10" t="inlineStr">
        <is>
          <t>Директ</t>
        </is>
      </c>
      <c r="D48" t="str">
        <f>IF(AND(A48="",B48=""),"",IF(A48="","нет даты",IF(B48="","нет клиента",IF(OR(A48&lt;Показатели!$B$4,A48&gt;Показатели!$B$5),"вне периода",IF(COUNTIFS(Оплаты!$B$2:$B$601,B48,Оплаты!$A$2:$A$601,"&lt;"&amp;A48,Оплаты!$D$2:$D$601,"учтена")&gt;0,"уже клиент",IF(COUNTIFS($B$1:B47,B48,$D$1:D47,"учтена")&gt;0,"повтор",IF(C48="","нет канала",IF(COUNTIF(Показатели!$B$9:$F$9,C48)=0,"неизвестный канал","учтена"))))))))</f>
        <v>учтена</v>
      </c>
      <c r="E48" t="str">
        <f>IF(D48&lt;&gt;"учтена","",IF(COUNTIFS(Оплаты!$B$2:$B$601,B48,Оплаты!$A$2:$A$601,"&gt;="&amp;A48,Оплаты!$D$2:$D$601,"учтена")+COUNTIFS(Оплаты!$B$2:$B$601,B48,Оплаты!$A$2:$A$601,"&gt;="&amp;A48,Оплаты!$D$2:$D$601,"нет суммы")&gt;0,"да","нет"))</f>
        <v>нет</v>
      </c>
      <c r="F48" s="6" t="str">
        <f>IF(E48&lt;&gt;"да","",IF(I48&gt;0,"нет суммы",SUMIFS(Оплаты!$C$2:$C$601,Оплаты!$B$2:$B$601,B48,Оплаты!$E$2:$E$601,1)))</f>
        <v/>
      </c>
      <c r="G48" t="str">
        <f>IF(E48&lt;&gt;"да","",COUNTIFS(Оплаты!$B$2:$B$601,B48,Оплаты!$A$2:$A$601,"&gt;="&amp;A48,Оплаты!$D$2:$D$601,"учтена"))</f>
        <v/>
      </c>
      <c r="H48" s="6" t="str">
        <f>IF(E48&lt;&gt;"да","",SUMIFS(Оплаты!$C$2:$C$601,Оплаты!$B$2:$B$601,B48,Оплаты!$A$2:$A$601,"&gt;="&amp;A48,Оплаты!$D$2:$D$601,"учтена"))</f>
        <v/>
      </c>
      <c r="I48" t="str">
        <f>IF(E48&lt;&gt;"да","",COUNTIFS(Оплаты!$B$2:$B$601,B48,Оплаты!$A$2:$A$601,"&gt;="&amp;A48,Оплаты!$D$2:$D$601,"нет суммы"))</f>
        <v/>
      </c>
    </row>
    <row r="49">
      <c r="A49" s="2" t="n">
        <v>46317</v>
      </c>
      <c r="B49" s="10" t="inlineStr">
        <is>
          <t>Д-048</t>
        </is>
      </c>
      <c r="C49" s="10" t="inlineStr">
        <is>
          <t>Директ</t>
        </is>
      </c>
      <c r="D49" t="str">
        <f>IF(AND(A49="",B49=""),"",IF(A49="","нет даты",IF(B49="","нет клиента",IF(OR(A49&lt;Показатели!$B$4,A49&gt;Показатели!$B$5),"вне периода",IF(COUNTIFS(Оплаты!$B$2:$B$601,B49,Оплаты!$A$2:$A$601,"&lt;"&amp;A49,Оплаты!$D$2:$D$601,"учтена")&gt;0,"уже клиент",IF(COUNTIFS($B$1:B48,B49,$D$1:D48,"учтена")&gt;0,"повтор",IF(C49="","нет канала",IF(COUNTIF(Показатели!$B$9:$F$9,C49)=0,"неизвестный канал","учтена"))))))))</f>
        <v>учтена</v>
      </c>
      <c r="E49" t="str">
        <f>IF(D49&lt;&gt;"учтена","",IF(COUNTIFS(Оплаты!$B$2:$B$601,B49,Оплаты!$A$2:$A$601,"&gt;="&amp;A49,Оплаты!$D$2:$D$601,"учтена")+COUNTIFS(Оплаты!$B$2:$B$601,B49,Оплаты!$A$2:$A$601,"&gt;="&amp;A49,Оплаты!$D$2:$D$601,"нет суммы")&gt;0,"да","нет"))</f>
        <v>нет</v>
      </c>
      <c r="F49" s="6" t="str">
        <f>IF(E49&lt;&gt;"да","",IF(I49&gt;0,"нет суммы",SUMIFS(Оплаты!$C$2:$C$601,Оплаты!$B$2:$B$601,B49,Оплаты!$E$2:$E$601,1)))</f>
        <v/>
      </c>
      <c r="G49" t="str">
        <f>IF(E49&lt;&gt;"да","",COUNTIFS(Оплаты!$B$2:$B$601,B49,Оплаты!$A$2:$A$601,"&gt;="&amp;A49,Оплаты!$D$2:$D$601,"учтена"))</f>
        <v/>
      </c>
      <c r="H49" s="6" t="str">
        <f>IF(E49&lt;&gt;"да","",SUMIFS(Оплаты!$C$2:$C$601,Оплаты!$B$2:$B$601,B49,Оплаты!$A$2:$A$601,"&gt;="&amp;A49,Оплаты!$D$2:$D$601,"учтена"))</f>
        <v/>
      </c>
      <c r="I49" t="str">
        <f>IF(E49&lt;&gt;"да","",COUNTIFS(Оплаты!$B$2:$B$601,B49,Оплаты!$A$2:$A$601,"&gt;="&amp;A49,Оплаты!$D$2:$D$601,"нет суммы"))</f>
        <v/>
      </c>
    </row>
    <row r="50">
      <c r="A50" s="2" t="n">
        <v>46296</v>
      </c>
      <c r="B50" s="10" t="inlineStr">
        <is>
          <t>Д-049</t>
        </is>
      </c>
      <c r="C50" s="10" t="inlineStr">
        <is>
          <t>Директ</t>
        </is>
      </c>
      <c r="D50" t="str">
        <f>IF(AND(A50="",B50=""),"",IF(A50="","нет даты",IF(B50="","нет клиента",IF(OR(A50&lt;Показатели!$B$4,A50&gt;Показатели!$B$5),"вне периода",IF(COUNTIFS(Оплаты!$B$2:$B$601,B50,Оплаты!$A$2:$A$601,"&lt;"&amp;A50,Оплаты!$D$2:$D$601,"учтена")&gt;0,"уже клиент",IF(COUNTIFS($B$1:B49,B50,$D$1:D49,"учтена")&gt;0,"повтор",IF(C50="","нет канала",IF(COUNTIF(Показатели!$B$9:$F$9,C50)=0,"неизвестный канал","учтена"))))))))</f>
        <v>учтена</v>
      </c>
      <c r="E50" t="str">
        <f>IF(D50&lt;&gt;"учтена","",IF(COUNTIFS(Оплаты!$B$2:$B$601,B50,Оплаты!$A$2:$A$601,"&gt;="&amp;A50,Оплаты!$D$2:$D$601,"учтена")+COUNTIFS(Оплаты!$B$2:$B$601,B50,Оплаты!$A$2:$A$601,"&gt;="&amp;A50,Оплаты!$D$2:$D$601,"нет суммы")&gt;0,"да","нет"))</f>
        <v>нет</v>
      </c>
      <c r="F50" s="6" t="str">
        <f>IF(E50&lt;&gt;"да","",IF(I50&gt;0,"нет суммы",SUMIFS(Оплаты!$C$2:$C$601,Оплаты!$B$2:$B$601,B50,Оплаты!$E$2:$E$601,1)))</f>
        <v/>
      </c>
      <c r="G50" t="str">
        <f>IF(E50&lt;&gt;"да","",COUNTIFS(Оплаты!$B$2:$B$601,B50,Оплаты!$A$2:$A$601,"&gt;="&amp;A50,Оплаты!$D$2:$D$601,"учтена"))</f>
        <v/>
      </c>
      <c r="H50" s="6" t="str">
        <f>IF(E50&lt;&gt;"да","",SUMIFS(Оплаты!$C$2:$C$601,Оплаты!$B$2:$B$601,B50,Оплаты!$A$2:$A$601,"&gt;="&amp;A50,Оплаты!$D$2:$D$601,"учтена"))</f>
        <v/>
      </c>
      <c r="I50" t="str">
        <f>IF(E50&lt;&gt;"да","",COUNTIFS(Оплаты!$B$2:$B$601,B50,Оплаты!$A$2:$A$601,"&gt;="&amp;A50,Оплаты!$D$2:$D$601,"нет суммы"))</f>
        <v/>
      </c>
    </row>
    <row r="51">
      <c r="A51" s="2" t="n">
        <v>46303</v>
      </c>
      <c r="B51" s="10" t="inlineStr">
        <is>
          <t>Д-050</t>
        </is>
      </c>
      <c r="C51" s="10" t="inlineStr">
        <is>
          <t>Директ</t>
        </is>
      </c>
      <c r="D51" t="str">
        <f>IF(AND(A51="",B51=""),"",IF(A51="","нет даты",IF(B51="","нет клиента",IF(OR(A51&lt;Показатели!$B$4,A51&gt;Показатели!$B$5),"вне периода",IF(COUNTIFS(Оплаты!$B$2:$B$601,B51,Оплаты!$A$2:$A$601,"&lt;"&amp;A51,Оплаты!$D$2:$D$601,"учтена")&gt;0,"уже клиент",IF(COUNTIFS($B$1:B50,B51,$D$1:D50,"учтена")&gt;0,"повтор",IF(C51="","нет канала",IF(COUNTIF(Показатели!$B$9:$F$9,C51)=0,"неизвестный канал","учтена"))))))))</f>
        <v>учтена</v>
      </c>
      <c r="E51" t="str">
        <f>IF(D51&lt;&gt;"учтена","",IF(COUNTIFS(Оплаты!$B$2:$B$601,B51,Оплаты!$A$2:$A$601,"&gt;="&amp;A51,Оплаты!$D$2:$D$601,"учтена")+COUNTIFS(Оплаты!$B$2:$B$601,B51,Оплаты!$A$2:$A$601,"&gt;="&amp;A51,Оплаты!$D$2:$D$601,"нет суммы")&gt;0,"да","нет"))</f>
        <v>нет</v>
      </c>
      <c r="F51" s="6" t="str">
        <f>IF(E51&lt;&gt;"да","",IF(I51&gt;0,"нет суммы",SUMIFS(Оплаты!$C$2:$C$601,Оплаты!$B$2:$B$601,B51,Оплаты!$E$2:$E$601,1)))</f>
        <v/>
      </c>
      <c r="G51" t="str">
        <f>IF(E51&lt;&gt;"да","",COUNTIFS(Оплаты!$B$2:$B$601,B51,Оплаты!$A$2:$A$601,"&gt;="&amp;A51,Оплаты!$D$2:$D$601,"учтена"))</f>
        <v/>
      </c>
      <c r="H51" s="6" t="str">
        <f>IF(E51&lt;&gt;"да","",SUMIFS(Оплаты!$C$2:$C$601,Оплаты!$B$2:$B$601,B51,Оплаты!$A$2:$A$601,"&gt;="&amp;A51,Оплаты!$D$2:$D$601,"учтена"))</f>
        <v/>
      </c>
      <c r="I51" t="str">
        <f>IF(E51&lt;&gt;"да","",COUNTIFS(Оплаты!$B$2:$B$601,B51,Оплаты!$A$2:$A$601,"&gt;="&amp;A51,Оплаты!$D$2:$D$601,"нет суммы"))</f>
        <v/>
      </c>
    </row>
    <row r="52">
      <c r="A52" s="2" t="n">
        <v>46310</v>
      </c>
      <c r="B52" s="10" t="inlineStr">
        <is>
          <t>Д-051</t>
        </is>
      </c>
      <c r="C52" s="10" t="inlineStr">
        <is>
          <t>Директ</t>
        </is>
      </c>
      <c r="D52" t="str">
        <f>IF(AND(A52="",B52=""),"",IF(A52="","нет даты",IF(B52="","нет клиента",IF(OR(A52&lt;Показатели!$B$4,A52&gt;Показатели!$B$5),"вне периода",IF(COUNTIFS(Оплаты!$B$2:$B$601,B52,Оплаты!$A$2:$A$601,"&lt;"&amp;A52,Оплаты!$D$2:$D$601,"учтена")&gt;0,"уже клиент",IF(COUNTIFS($B$1:B51,B52,$D$1:D51,"учтена")&gt;0,"повтор",IF(C52="","нет канала",IF(COUNTIF(Показатели!$B$9:$F$9,C52)=0,"неизвестный канал","учтена"))))))))</f>
        <v>учтена</v>
      </c>
      <c r="E52" t="str">
        <f>IF(D52&lt;&gt;"учтена","",IF(COUNTIFS(Оплаты!$B$2:$B$601,B52,Оплаты!$A$2:$A$601,"&gt;="&amp;A52,Оплаты!$D$2:$D$601,"учтена")+COUNTIFS(Оплаты!$B$2:$B$601,B52,Оплаты!$A$2:$A$601,"&gt;="&amp;A52,Оплаты!$D$2:$D$601,"нет суммы")&gt;0,"да","нет"))</f>
        <v>нет</v>
      </c>
      <c r="F52" s="6" t="str">
        <f>IF(E52&lt;&gt;"да","",IF(I52&gt;0,"нет суммы",SUMIFS(Оплаты!$C$2:$C$601,Оплаты!$B$2:$B$601,B52,Оплаты!$E$2:$E$601,1)))</f>
        <v/>
      </c>
      <c r="G52" t="str">
        <f>IF(E52&lt;&gt;"да","",COUNTIFS(Оплаты!$B$2:$B$601,B52,Оплаты!$A$2:$A$601,"&gt;="&amp;A52,Оплаты!$D$2:$D$601,"учтена"))</f>
        <v/>
      </c>
      <c r="H52" s="6" t="str">
        <f>IF(E52&lt;&gt;"да","",SUMIFS(Оплаты!$C$2:$C$601,Оплаты!$B$2:$B$601,B52,Оплаты!$A$2:$A$601,"&gt;="&amp;A52,Оплаты!$D$2:$D$601,"учтена"))</f>
        <v/>
      </c>
      <c r="I52" t="str">
        <f>IF(E52&lt;&gt;"да","",COUNTIFS(Оплаты!$B$2:$B$601,B52,Оплаты!$A$2:$A$601,"&gt;="&amp;A52,Оплаты!$D$2:$D$601,"нет суммы"))</f>
        <v/>
      </c>
    </row>
    <row r="53">
      <c r="A53" s="2" t="n">
        <v>46317</v>
      </c>
      <c r="B53" s="10" t="inlineStr">
        <is>
          <t>Д-052</t>
        </is>
      </c>
      <c r="C53" s="10" t="inlineStr">
        <is>
          <t>Директ</t>
        </is>
      </c>
      <c r="D53" t="str">
        <f>IF(AND(A53="",B53=""),"",IF(A53="","нет даты",IF(B53="","нет клиента",IF(OR(A53&lt;Показатели!$B$4,A53&gt;Показатели!$B$5),"вне периода",IF(COUNTIFS(Оплаты!$B$2:$B$601,B53,Оплаты!$A$2:$A$601,"&lt;"&amp;A53,Оплаты!$D$2:$D$601,"учтена")&gt;0,"уже клиент",IF(COUNTIFS($B$1:B52,B53,$D$1:D52,"учтена")&gt;0,"повтор",IF(C53="","нет канала",IF(COUNTIF(Показатели!$B$9:$F$9,C53)=0,"неизвестный канал","учтена"))))))))</f>
        <v>учтена</v>
      </c>
      <c r="E53" t="str">
        <f>IF(D53&lt;&gt;"учтена","",IF(COUNTIFS(Оплаты!$B$2:$B$601,B53,Оплаты!$A$2:$A$601,"&gt;="&amp;A53,Оплаты!$D$2:$D$601,"учтена")+COUNTIFS(Оплаты!$B$2:$B$601,B53,Оплаты!$A$2:$A$601,"&gt;="&amp;A53,Оплаты!$D$2:$D$601,"нет суммы")&gt;0,"да","нет"))</f>
        <v>нет</v>
      </c>
      <c r="F53" s="6" t="str">
        <f>IF(E53&lt;&gt;"да","",IF(I53&gt;0,"нет суммы",SUMIFS(Оплаты!$C$2:$C$601,Оплаты!$B$2:$B$601,B53,Оплаты!$E$2:$E$601,1)))</f>
        <v/>
      </c>
      <c r="G53" t="str">
        <f>IF(E53&lt;&gt;"да","",COUNTIFS(Оплаты!$B$2:$B$601,B53,Оплаты!$A$2:$A$601,"&gt;="&amp;A53,Оплаты!$D$2:$D$601,"учтена"))</f>
        <v/>
      </c>
      <c r="H53" s="6" t="str">
        <f>IF(E53&lt;&gt;"да","",SUMIFS(Оплаты!$C$2:$C$601,Оплаты!$B$2:$B$601,B53,Оплаты!$A$2:$A$601,"&gt;="&amp;A53,Оплаты!$D$2:$D$601,"учтена"))</f>
        <v/>
      </c>
      <c r="I53" t="str">
        <f>IF(E53&lt;&gt;"да","",COUNTIFS(Оплаты!$B$2:$B$601,B53,Оплаты!$A$2:$A$601,"&gt;="&amp;A53,Оплаты!$D$2:$D$601,"нет суммы"))</f>
        <v/>
      </c>
    </row>
    <row r="54">
      <c r="A54" s="2" t="n">
        <v>46296</v>
      </c>
      <c r="B54" s="10" t="inlineStr">
        <is>
          <t>Д-053</t>
        </is>
      </c>
      <c r="C54" s="10" t="inlineStr">
        <is>
          <t>Директ</t>
        </is>
      </c>
      <c r="D54" t="str">
        <f>IF(AND(A54="",B54=""),"",IF(A54="","нет даты",IF(B54="","нет клиента",IF(OR(A54&lt;Показатели!$B$4,A54&gt;Показатели!$B$5),"вне периода",IF(COUNTIFS(Оплаты!$B$2:$B$601,B54,Оплаты!$A$2:$A$601,"&lt;"&amp;A54,Оплаты!$D$2:$D$601,"учтена")&gt;0,"уже клиент",IF(COUNTIFS($B$1:B53,B54,$D$1:D53,"учтена")&gt;0,"повтор",IF(C54="","нет канала",IF(COUNTIF(Показатели!$B$9:$F$9,C54)=0,"неизвестный канал","учтена"))))))))</f>
        <v>учтена</v>
      </c>
      <c r="E54" t="str">
        <f>IF(D54&lt;&gt;"учтена","",IF(COUNTIFS(Оплаты!$B$2:$B$601,B54,Оплаты!$A$2:$A$601,"&gt;="&amp;A54,Оплаты!$D$2:$D$601,"учтена")+COUNTIFS(Оплаты!$B$2:$B$601,B54,Оплаты!$A$2:$A$601,"&gt;="&amp;A54,Оплаты!$D$2:$D$601,"нет суммы")&gt;0,"да","нет"))</f>
        <v>нет</v>
      </c>
      <c r="F54" s="6" t="str">
        <f>IF(E54&lt;&gt;"да","",IF(I54&gt;0,"нет суммы",SUMIFS(Оплаты!$C$2:$C$601,Оплаты!$B$2:$B$601,B54,Оплаты!$E$2:$E$601,1)))</f>
        <v/>
      </c>
      <c r="G54" t="str">
        <f>IF(E54&lt;&gt;"да","",COUNTIFS(Оплаты!$B$2:$B$601,B54,Оплаты!$A$2:$A$601,"&gt;="&amp;A54,Оплаты!$D$2:$D$601,"учтена"))</f>
        <v/>
      </c>
      <c r="H54" s="6" t="str">
        <f>IF(E54&lt;&gt;"да","",SUMIFS(Оплаты!$C$2:$C$601,Оплаты!$B$2:$B$601,B54,Оплаты!$A$2:$A$601,"&gt;="&amp;A54,Оплаты!$D$2:$D$601,"учтена"))</f>
        <v/>
      </c>
      <c r="I54" t="str">
        <f>IF(E54&lt;&gt;"да","",COUNTIFS(Оплаты!$B$2:$B$601,B54,Оплаты!$A$2:$A$601,"&gt;="&amp;A54,Оплаты!$D$2:$D$601,"нет суммы"))</f>
        <v/>
      </c>
    </row>
    <row r="55">
      <c r="A55" s="2" t="n">
        <v>46303</v>
      </c>
      <c r="B55" s="10" t="inlineStr">
        <is>
          <t>Д-054</t>
        </is>
      </c>
      <c r="C55" s="10" t="inlineStr">
        <is>
          <t>Директ</t>
        </is>
      </c>
      <c r="D55" t="str">
        <f>IF(AND(A55="",B55=""),"",IF(A55="","нет даты",IF(B55="","нет клиента",IF(OR(A55&lt;Показатели!$B$4,A55&gt;Показатели!$B$5),"вне периода",IF(COUNTIFS(Оплаты!$B$2:$B$601,B55,Оплаты!$A$2:$A$601,"&lt;"&amp;A55,Оплаты!$D$2:$D$601,"учтена")&gt;0,"уже клиент",IF(COUNTIFS($B$1:B54,B55,$D$1:D54,"учтена")&gt;0,"повтор",IF(C55="","нет канала",IF(COUNTIF(Показатели!$B$9:$F$9,C55)=0,"неизвестный канал","учтена"))))))))</f>
        <v>учтена</v>
      </c>
      <c r="E55" t="str">
        <f>IF(D55&lt;&gt;"учтена","",IF(COUNTIFS(Оплаты!$B$2:$B$601,B55,Оплаты!$A$2:$A$601,"&gt;="&amp;A55,Оплаты!$D$2:$D$601,"учтена")+COUNTIFS(Оплаты!$B$2:$B$601,B55,Оплаты!$A$2:$A$601,"&gt;="&amp;A55,Оплаты!$D$2:$D$601,"нет суммы")&gt;0,"да","нет"))</f>
        <v>нет</v>
      </c>
      <c r="F55" s="6" t="str">
        <f>IF(E55&lt;&gt;"да","",IF(I55&gt;0,"нет суммы",SUMIFS(Оплаты!$C$2:$C$601,Оплаты!$B$2:$B$601,B55,Оплаты!$E$2:$E$601,1)))</f>
        <v/>
      </c>
      <c r="G55" t="str">
        <f>IF(E55&lt;&gt;"да","",COUNTIFS(Оплаты!$B$2:$B$601,B55,Оплаты!$A$2:$A$601,"&gt;="&amp;A55,Оплаты!$D$2:$D$601,"учтена"))</f>
        <v/>
      </c>
      <c r="H55" s="6" t="str">
        <f>IF(E55&lt;&gt;"да","",SUMIFS(Оплаты!$C$2:$C$601,Оплаты!$B$2:$B$601,B55,Оплаты!$A$2:$A$601,"&gt;="&amp;A55,Оплаты!$D$2:$D$601,"учтена"))</f>
        <v/>
      </c>
      <c r="I55" t="str">
        <f>IF(E55&lt;&gt;"да","",COUNTIFS(Оплаты!$B$2:$B$601,B55,Оплаты!$A$2:$A$601,"&gt;="&amp;A55,Оплаты!$D$2:$D$601,"нет суммы"))</f>
        <v/>
      </c>
    </row>
    <row r="56">
      <c r="A56" s="2" t="n">
        <v>46310</v>
      </c>
      <c r="B56" s="10" t="inlineStr">
        <is>
          <t>Д-055</t>
        </is>
      </c>
      <c r="C56" s="10" t="inlineStr">
        <is>
          <t>Директ</t>
        </is>
      </c>
      <c r="D56" t="str">
        <f>IF(AND(A56="",B56=""),"",IF(A56="","нет даты",IF(B56="","нет клиента",IF(OR(A56&lt;Показатели!$B$4,A56&gt;Показатели!$B$5),"вне периода",IF(COUNTIFS(Оплаты!$B$2:$B$601,B56,Оплаты!$A$2:$A$601,"&lt;"&amp;A56,Оплаты!$D$2:$D$601,"учтена")&gt;0,"уже клиент",IF(COUNTIFS($B$1:B55,B56,$D$1:D55,"учтена")&gt;0,"повтор",IF(C56="","нет канала",IF(COUNTIF(Показатели!$B$9:$F$9,C56)=0,"неизвестный канал","учтена"))))))))</f>
        <v>учтена</v>
      </c>
      <c r="E56" t="str">
        <f>IF(D56&lt;&gt;"учтена","",IF(COUNTIFS(Оплаты!$B$2:$B$601,B56,Оплаты!$A$2:$A$601,"&gt;="&amp;A56,Оплаты!$D$2:$D$601,"учтена")+COUNTIFS(Оплаты!$B$2:$B$601,B56,Оплаты!$A$2:$A$601,"&gt;="&amp;A56,Оплаты!$D$2:$D$601,"нет суммы")&gt;0,"да","нет"))</f>
        <v>нет</v>
      </c>
      <c r="F56" s="6" t="str">
        <f>IF(E56&lt;&gt;"да","",IF(I56&gt;0,"нет суммы",SUMIFS(Оплаты!$C$2:$C$601,Оплаты!$B$2:$B$601,B56,Оплаты!$E$2:$E$601,1)))</f>
        <v/>
      </c>
      <c r="G56" t="str">
        <f>IF(E56&lt;&gt;"да","",COUNTIFS(Оплаты!$B$2:$B$601,B56,Оплаты!$A$2:$A$601,"&gt;="&amp;A56,Оплаты!$D$2:$D$601,"учтена"))</f>
        <v/>
      </c>
      <c r="H56" s="6" t="str">
        <f>IF(E56&lt;&gt;"да","",SUMIFS(Оплаты!$C$2:$C$601,Оплаты!$B$2:$B$601,B56,Оплаты!$A$2:$A$601,"&gt;="&amp;A56,Оплаты!$D$2:$D$601,"учтена"))</f>
        <v/>
      </c>
      <c r="I56" t="str">
        <f>IF(E56&lt;&gt;"да","",COUNTIFS(Оплаты!$B$2:$B$601,B56,Оплаты!$A$2:$A$601,"&gt;="&amp;A56,Оплаты!$D$2:$D$601,"нет суммы"))</f>
        <v/>
      </c>
    </row>
    <row r="57">
      <c r="A57" s="2" t="n">
        <v>46317</v>
      </c>
      <c r="B57" s="10" t="inlineStr">
        <is>
          <t>Д-056</t>
        </is>
      </c>
      <c r="C57" s="10" t="inlineStr">
        <is>
          <t>Директ</t>
        </is>
      </c>
      <c r="D57" t="str">
        <f>IF(AND(A57="",B57=""),"",IF(A57="","нет даты",IF(B57="","нет клиента",IF(OR(A57&lt;Показатели!$B$4,A57&gt;Показатели!$B$5),"вне периода",IF(COUNTIFS(Оплаты!$B$2:$B$601,B57,Оплаты!$A$2:$A$601,"&lt;"&amp;A57,Оплаты!$D$2:$D$601,"учтена")&gt;0,"уже клиент",IF(COUNTIFS($B$1:B56,B57,$D$1:D56,"учтена")&gt;0,"повтор",IF(C57="","нет канала",IF(COUNTIF(Показатели!$B$9:$F$9,C57)=0,"неизвестный канал","учтена"))))))))</f>
        <v>учтена</v>
      </c>
      <c r="E57" t="str">
        <f>IF(D57&lt;&gt;"учтена","",IF(COUNTIFS(Оплаты!$B$2:$B$601,B57,Оплаты!$A$2:$A$601,"&gt;="&amp;A57,Оплаты!$D$2:$D$601,"учтена")+COUNTIFS(Оплаты!$B$2:$B$601,B57,Оплаты!$A$2:$A$601,"&gt;="&amp;A57,Оплаты!$D$2:$D$601,"нет суммы")&gt;0,"да","нет"))</f>
        <v>нет</v>
      </c>
      <c r="F57" s="6" t="str">
        <f>IF(E57&lt;&gt;"да","",IF(I57&gt;0,"нет суммы",SUMIFS(Оплаты!$C$2:$C$601,Оплаты!$B$2:$B$601,B57,Оплаты!$E$2:$E$601,1)))</f>
        <v/>
      </c>
      <c r="G57" t="str">
        <f>IF(E57&lt;&gt;"да","",COUNTIFS(Оплаты!$B$2:$B$601,B57,Оплаты!$A$2:$A$601,"&gt;="&amp;A57,Оплаты!$D$2:$D$601,"учтена"))</f>
        <v/>
      </c>
      <c r="H57" s="6" t="str">
        <f>IF(E57&lt;&gt;"да","",SUMIFS(Оплаты!$C$2:$C$601,Оплаты!$B$2:$B$601,B57,Оплаты!$A$2:$A$601,"&gt;="&amp;A57,Оплаты!$D$2:$D$601,"учтена"))</f>
        <v/>
      </c>
      <c r="I57" t="str">
        <f>IF(E57&lt;&gt;"да","",COUNTIFS(Оплаты!$B$2:$B$601,B57,Оплаты!$A$2:$A$601,"&gt;="&amp;A57,Оплаты!$D$2:$D$601,"нет суммы"))</f>
        <v/>
      </c>
    </row>
    <row r="58">
      <c r="A58" s="2" t="n">
        <v>46296</v>
      </c>
      <c r="B58" s="10" t="inlineStr">
        <is>
          <t>Д-057</t>
        </is>
      </c>
      <c r="C58" s="10" t="inlineStr">
        <is>
          <t>Директ</t>
        </is>
      </c>
      <c r="D58" t="str">
        <f>IF(AND(A58="",B58=""),"",IF(A58="","нет даты",IF(B58="","нет клиента",IF(OR(A58&lt;Показатели!$B$4,A58&gt;Показатели!$B$5),"вне периода",IF(COUNTIFS(Оплаты!$B$2:$B$601,B58,Оплаты!$A$2:$A$601,"&lt;"&amp;A58,Оплаты!$D$2:$D$601,"учтена")&gt;0,"уже клиент",IF(COUNTIFS($B$1:B57,B58,$D$1:D57,"учтена")&gt;0,"повтор",IF(C58="","нет канала",IF(COUNTIF(Показатели!$B$9:$F$9,C58)=0,"неизвестный канал","учтена"))))))))</f>
        <v>учтена</v>
      </c>
      <c r="E58" t="str">
        <f>IF(D58&lt;&gt;"учтена","",IF(COUNTIFS(Оплаты!$B$2:$B$601,B58,Оплаты!$A$2:$A$601,"&gt;="&amp;A58,Оплаты!$D$2:$D$601,"учтена")+COUNTIFS(Оплаты!$B$2:$B$601,B58,Оплаты!$A$2:$A$601,"&gt;="&amp;A58,Оплаты!$D$2:$D$601,"нет суммы")&gt;0,"да","нет"))</f>
        <v>нет</v>
      </c>
      <c r="F58" s="6" t="str">
        <f>IF(E58&lt;&gt;"да","",IF(I58&gt;0,"нет суммы",SUMIFS(Оплаты!$C$2:$C$601,Оплаты!$B$2:$B$601,B58,Оплаты!$E$2:$E$601,1)))</f>
        <v/>
      </c>
      <c r="G58" t="str">
        <f>IF(E58&lt;&gt;"да","",COUNTIFS(Оплаты!$B$2:$B$601,B58,Оплаты!$A$2:$A$601,"&gt;="&amp;A58,Оплаты!$D$2:$D$601,"учтена"))</f>
        <v/>
      </c>
      <c r="H58" s="6" t="str">
        <f>IF(E58&lt;&gt;"да","",SUMIFS(Оплаты!$C$2:$C$601,Оплаты!$B$2:$B$601,B58,Оплаты!$A$2:$A$601,"&gt;="&amp;A58,Оплаты!$D$2:$D$601,"учтена"))</f>
        <v/>
      </c>
      <c r="I58" t="str">
        <f>IF(E58&lt;&gt;"да","",COUNTIFS(Оплаты!$B$2:$B$601,B58,Оплаты!$A$2:$A$601,"&gt;="&amp;A58,Оплаты!$D$2:$D$601,"нет суммы"))</f>
        <v/>
      </c>
    </row>
    <row r="59">
      <c r="A59" s="2" t="n">
        <v>46303</v>
      </c>
      <c r="B59" s="10" t="inlineStr">
        <is>
          <t>Д-058</t>
        </is>
      </c>
      <c r="C59" s="10" t="inlineStr">
        <is>
          <t>Директ</t>
        </is>
      </c>
      <c r="D59" t="str">
        <f>IF(AND(A59="",B59=""),"",IF(A59="","нет даты",IF(B59="","нет клиента",IF(OR(A59&lt;Показатели!$B$4,A59&gt;Показатели!$B$5),"вне периода",IF(COUNTIFS(Оплаты!$B$2:$B$601,B59,Оплаты!$A$2:$A$601,"&lt;"&amp;A59,Оплаты!$D$2:$D$601,"учтена")&gt;0,"уже клиент",IF(COUNTIFS($B$1:B58,B59,$D$1:D58,"учтена")&gt;0,"повтор",IF(C59="","нет канала",IF(COUNTIF(Показатели!$B$9:$F$9,C59)=0,"неизвестный канал","учтена"))))))))</f>
        <v>учтена</v>
      </c>
      <c r="E59" t="str">
        <f>IF(D59&lt;&gt;"учтена","",IF(COUNTIFS(Оплаты!$B$2:$B$601,B59,Оплаты!$A$2:$A$601,"&gt;="&amp;A59,Оплаты!$D$2:$D$601,"учтена")+COUNTIFS(Оплаты!$B$2:$B$601,B59,Оплаты!$A$2:$A$601,"&gt;="&amp;A59,Оплаты!$D$2:$D$601,"нет суммы")&gt;0,"да","нет"))</f>
        <v>нет</v>
      </c>
      <c r="F59" s="6" t="str">
        <f>IF(E59&lt;&gt;"да","",IF(I59&gt;0,"нет суммы",SUMIFS(Оплаты!$C$2:$C$601,Оплаты!$B$2:$B$601,B59,Оплаты!$E$2:$E$601,1)))</f>
        <v/>
      </c>
      <c r="G59" t="str">
        <f>IF(E59&lt;&gt;"да","",COUNTIFS(Оплаты!$B$2:$B$601,B59,Оплаты!$A$2:$A$601,"&gt;="&amp;A59,Оплаты!$D$2:$D$601,"учтена"))</f>
        <v/>
      </c>
      <c r="H59" s="6" t="str">
        <f>IF(E59&lt;&gt;"да","",SUMIFS(Оплаты!$C$2:$C$601,Оплаты!$B$2:$B$601,B59,Оплаты!$A$2:$A$601,"&gt;="&amp;A59,Оплаты!$D$2:$D$601,"учтена"))</f>
        <v/>
      </c>
      <c r="I59" t="str">
        <f>IF(E59&lt;&gt;"да","",COUNTIFS(Оплаты!$B$2:$B$601,B59,Оплаты!$A$2:$A$601,"&gt;="&amp;A59,Оплаты!$D$2:$D$601,"нет суммы"))</f>
        <v/>
      </c>
    </row>
    <row r="60">
      <c r="A60" s="2" t="n">
        <v>46310</v>
      </c>
      <c r="B60" s="10" t="inlineStr">
        <is>
          <t>Д-059</t>
        </is>
      </c>
      <c r="C60" s="10" t="inlineStr">
        <is>
          <t>Директ</t>
        </is>
      </c>
      <c r="D60" t="str">
        <f>IF(AND(A60="",B60=""),"",IF(A60="","нет даты",IF(B60="","нет клиента",IF(OR(A60&lt;Показатели!$B$4,A60&gt;Показатели!$B$5),"вне периода",IF(COUNTIFS(Оплаты!$B$2:$B$601,B60,Оплаты!$A$2:$A$601,"&lt;"&amp;A60,Оплаты!$D$2:$D$601,"учтена")&gt;0,"уже клиент",IF(COUNTIFS($B$1:B59,B60,$D$1:D59,"учтена")&gt;0,"повтор",IF(C60="","нет канала",IF(COUNTIF(Показатели!$B$9:$F$9,C60)=0,"неизвестный канал","учтена"))))))))</f>
        <v>учтена</v>
      </c>
      <c r="E60" t="str">
        <f>IF(D60&lt;&gt;"учтена","",IF(COUNTIFS(Оплаты!$B$2:$B$601,B60,Оплаты!$A$2:$A$601,"&gt;="&amp;A60,Оплаты!$D$2:$D$601,"учтена")+COUNTIFS(Оплаты!$B$2:$B$601,B60,Оплаты!$A$2:$A$601,"&gt;="&amp;A60,Оплаты!$D$2:$D$601,"нет суммы")&gt;0,"да","нет"))</f>
        <v>нет</v>
      </c>
      <c r="F60" s="6" t="str">
        <f>IF(E60&lt;&gt;"да","",IF(I60&gt;0,"нет суммы",SUMIFS(Оплаты!$C$2:$C$601,Оплаты!$B$2:$B$601,B60,Оплаты!$E$2:$E$601,1)))</f>
        <v/>
      </c>
      <c r="G60" t="str">
        <f>IF(E60&lt;&gt;"да","",COUNTIFS(Оплаты!$B$2:$B$601,B60,Оплаты!$A$2:$A$601,"&gt;="&amp;A60,Оплаты!$D$2:$D$601,"учтена"))</f>
        <v/>
      </c>
      <c r="H60" s="6" t="str">
        <f>IF(E60&lt;&gt;"да","",SUMIFS(Оплаты!$C$2:$C$601,Оплаты!$B$2:$B$601,B60,Оплаты!$A$2:$A$601,"&gt;="&amp;A60,Оплаты!$D$2:$D$601,"учтена"))</f>
        <v/>
      </c>
      <c r="I60" t="str">
        <f>IF(E60&lt;&gt;"да","",COUNTIFS(Оплаты!$B$2:$B$601,B60,Оплаты!$A$2:$A$601,"&gt;="&amp;A60,Оплаты!$D$2:$D$601,"нет суммы"))</f>
        <v/>
      </c>
    </row>
    <row r="61">
      <c r="A61" s="2" t="n">
        <v>46317</v>
      </c>
      <c r="B61" s="10" t="inlineStr">
        <is>
          <t>Д-060</t>
        </is>
      </c>
      <c r="C61" s="10" t="inlineStr">
        <is>
          <t>Директ</t>
        </is>
      </c>
      <c r="D61" t="str">
        <f>IF(AND(A61="",B61=""),"",IF(A61="","нет даты",IF(B61="","нет клиента",IF(OR(A61&lt;Показатели!$B$4,A61&gt;Показатели!$B$5),"вне периода",IF(COUNTIFS(Оплаты!$B$2:$B$601,B61,Оплаты!$A$2:$A$601,"&lt;"&amp;A61,Оплаты!$D$2:$D$601,"учтена")&gt;0,"уже клиент",IF(COUNTIFS($B$1:B60,B61,$D$1:D60,"учтена")&gt;0,"повтор",IF(C61="","нет канала",IF(COUNTIF(Показатели!$B$9:$F$9,C61)=0,"неизвестный канал","учтена"))))))))</f>
        <v>учтена</v>
      </c>
      <c r="E61" t="str">
        <f>IF(D61&lt;&gt;"учтена","",IF(COUNTIFS(Оплаты!$B$2:$B$601,B61,Оплаты!$A$2:$A$601,"&gt;="&amp;A61,Оплаты!$D$2:$D$601,"учтена")+COUNTIFS(Оплаты!$B$2:$B$601,B61,Оплаты!$A$2:$A$601,"&gt;="&amp;A61,Оплаты!$D$2:$D$601,"нет суммы")&gt;0,"да","нет"))</f>
        <v>нет</v>
      </c>
      <c r="F61" s="6" t="str">
        <f>IF(E61&lt;&gt;"да","",IF(I61&gt;0,"нет суммы",SUMIFS(Оплаты!$C$2:$C$601,Оплаты!$B$2:$B$601,B61,Оплаты!$E$2:$E$601,1)))</f>
        <v/>
      </c>
      <c r="G61" t="str">
        <f>IF(E61&lt;&gt;"да","",COUNTIFS(Оплаты!$B$2:$B$601,B61,Оплаты!$A$2:$A$601,"&gt;="&amp;A61,Оплаты!$D$2:$D$601,"учтена"))</f>
        <v/>
      </c>
      <c r="H61" s="6" t="str">
        <f>IF(E61&lt;&gt;"да","",SUMIFS(Оплаты!$C$2:$C$601,Оплаты!$B$2:$B$601,B61,Оплаты!$A$2:$A$601,"&gt;="&amp;A61,Оплаты!$D$2:$D$601,"учтена"))</f>
        <v/>
      </c>
      <c r="I61" t="str">
        <f>IF(E61&lt;&gt;"да","",COUNTIFS(Оплаты!$B$2:$B$601,B61,Оплаты!$A$2:$A$601,"&gt;="&amp;A61,Оплаты!$D$2:$D$601,"нет суммы"))</f>
        <v/>
      </c>
    </row>
    <row r="62">
      <c r="A62" s="2" t="n">
        <v>46296</v>
      </c>
      <c r="B62" s="10" t="inlineStr">
        <is>
          <t>В-001</t>
        </is>
      </c>
      <c r="C62" s="10" t="inlineStr">
        <is>
          <t>ВКонтакте</t>
        </is>
      </c>
      <c r="D62" t="str">
        <f>IF(AND(A62="",B62=""),"",IF(A62="","нет даты",IF(B62="","нет клиента",IF(OR(A62&lt;Показатели!$B$4,A62&gt;Показатели!$B$5),"вне периода",IF(COUNTIFS(Оплаты!$B$2:$B$601,B62,Оплаты!$A$2:$A$601,"&lt;"&amp;A62,Оплаты!$D$2:$D$601,"учтена")&gt;0,"уже клиент",IF(COUNTIFS($B$1:B61,B62,$D$1:D61,"учтена")&gt;0,"повтор",IF(C62="","нет канала",IF(COUNTIF(Показатели!$B$9:$F$9,C62)=0,"неизвестный канал","учтена"))))))))</f>
        <v>учтена</v>
      </c>
      <c r="E62" t="str">
        <f>IF(D62&lt;&gt;"учтена","",IF(COUNTIFS(Оплаты!$B$2:$B$601,B62,Оплаты!$A$2:$A$601,"&gt;="&amp;A62,Оплаты!$D$2:$D$601,"учтена")+COUNTIFS(Оплаты!$B$2:$B$601,B62,Оплаты!$A$2:$A$601,"&gt;="&amp;A62,Оплаты!$D$2:$D$601,"нет суммы")&gt;0,"да","нет"))</f>
        <v>да</v>
      </c>
      <c r="F62" s="6">
        <f>IF(E62&lt;&gt;"да","",IF(I62&gt;0,"нет суммы",SUMIFS(Оплаты!$C$2:$C$601,Оплаты!$B$2:$B$601,B62,Оплаты!$E$2:$E$601,1)))</f>
        <v>1600</v>
      </c>
      <c r="G62">
        <f>IF(E62&lt;&gt;"да","",COUNTIFS(Оплаты!$B$2:$B$601,B62,Оплаты!$A$2:$A$601,"&gt;="&amp;A62,Оплаты!$D$2:$D$601,"учтена"))</f>
        <v>2</v>
      </c>
      <c r="H62" s="6">
        <f>IF(E62&lt;&gt;"да","",SUMIFS(Оплаты!$C$2:$C$601,Оплаты!$B$2:$B$601,B62,Оплаты!$A$2:$A$601,"&gt;="&amp;A62,Оплаты!$D$2:$D$601,"учтена"))</f>
        <v>3400</v>
      </c>
      <c r="I62">
        <f>IF(E62&lt;&gt;"да","",COUNTIFS(Оплаты!$B$2:$B$601,B62,Оплаты!$A$2:$A$601,"&gt;="&amp;A62,Оплаты!$D$2:$D$601,"нет суммы"))</f>
        <v>0</v>
      </c>
    </row>
    <row r="63">
      <c r="A63" s="2" t="n">
        <v>46299</v>
      </c>
      <c r="B63" s="10" t="inlineStr">
        <is>
          <t>В-002</t>
        </is>
      </c>
      <c r="C63" s="10" t="inlineStr">
        <is>
          <t>ВКонтакте</t>
        </is>
      </c>
      <c r="D63" t="str">
        <f>IF(AND(A63="",B63=""),"",IF(A63="","нет даты",IF(B63="","нет клиента",IF(OR(A63&lt;Показатели!$B$4,A63&gt;Показатели!$B$5),"вне периода",IF(COUNTIFS(Оплаты!$B$2:$B$601,B63,Оплаты!$A$2:$A$601,"&lt;"&amp;A63,Оплаты!$D$2:$D$601,"учтена")&gt;0,"уже клиент",IF(COUNTIFS($B$1:B62,B63,$D$1:D62,"учтена")&gt;0,"повтор",IF(C63="","нет канала",IF(COUNTIF(Показатели!$B$9:$F$9,C63)=0,"неизвестный канал","учтена"))))))))</f>
        <v>учтена</v>
      </c>
      <c r="E63" t="str">
        <f>IF(D63&lt;&gt;"учтена","",IF(COUNTIFS(Оплаты!$B$2:$B$601,B63,Оплаты!$A$2:$A$601,"&gt;="&amp;A63,Оплаты!$D$2:$D$601,"учтена")+COUNTIFS(Оплаты!$B$2:$B$601,B63,Оплаты!$A$2:$A$601,"&gt;="&amp;A63,Оплаты!$D$2:$D$601,"нет суммы")&gt;0,"да","нет"))</f>
        <v>да</v>
      </c>
      <c r="F63" s="6">
        <f>IF(E63&lt;&gt;"да","",IF(I63&gt;0,"нет суммы",SUMIFS(Оплаты!$C$2:$C$601,Оплаты!$B$2:$B$601,B63,Оплаты!$E$2:$E$601,1)))</f>
        <v>2000</v>
      </c>
      <c r="G63">
        <f>IF(E63&lt;&gt;"да","",COUNTIFS(Оплаты!$B$2:$B$601,B63,Оплаты!$A$2:$A$601,"&gt;="&amp;A63,Оплаты!$D$2:$D$601,"учтена"))</f>
        <v>1</v>
      </c>
      <c r="H63" s="6">
        <f>IF(E63&lt;&gt;"да","",SUMIFS(Оплаты!$C$2:$C$601,Оплаты!$B$2:$B$601,B63,Оплаты!$A$2:$A$601,"&gt;="&amp;A63,Оплаты!$D$2:$D$601,"учтена"))</f>
        <v>2000</v>
      </c>
      <c r="I63">
        <f>IF(E63&lt;&gt;"да","",COUNTIFS(Оплаты!$B$2:$B$601,B63,Оплаты!$A$2:$A$601,"&gt;="&amp;A63,Оплаты!$D$2:$D$601,"нет суммы"))</f>
        <v>0</v>
      </c>
    </row>
    <row r="64">
      <c r="A64" s="2" t="n">
        <v>46302</v>
      </c>
      <c r="B64" s="10" t="inlineStr">
        <is>
          <t>В-003</t>
        </is>
      </c>
      <c r="C64" s="10" t="inlineStr">
        <is>
          <t>ВКонтакте</t>
        </is>
      </c>
      <c r="D64" t="str">
        <f>IF(AND(A64="",B64=""),"",IF(A64="","нет даты",IF(B64="","нет клиента",IF(OR(A64&lt;Показатели!$B$4,A64&gt;Показатели!$B$5),"вне периода",IF(COUNTIFS(Оплаты!$B$2:$B$601,B64,Оплаты!$A$2:$A$601,"&lt;"&amp;A64,Оплаты!$D$2:$D$601,"учтена")&gt;0,"уже клиент",IF(COUNTIFS($B$1:B63,B64,$D$1:D63,"учтена")&gt;0,"повтор",IF(C64="","нет канала",IF(COUNTIF(Показатели!$B$9:$F$9,C64)=0,"неизвестный канал","учтена"))))))))</f>
        <v>учтена</v>
      </c>
      <c r="E64" t="str">
        <f>IF(D64&lt;&gt;"учтена","",IF(COUNTIFS(Оплаты!$B$2:$B$601,B64,Оплаты!$A$2:$A$601,"&gt;="&amp;A64,Оплаты!$D$2:$D$601,"учтена")+COUNTIFS(Оплаты!$B$2:$B$601,B64,Оплаты!$A$2:$A$601,"&gt;="&amp;A64,Оплаты!$D$2:$D$601,"нет суммы")&gt;0,"да","нет"))</f>
        <v>да</v>
      </c>
      <c r="F64" s="6">
        <f>IF(E64&lt;&gt;"да","",IF(I64&gt;0,"нет суммы",SUMIFS(Оплаты!$C$2:$C$601,Оплаты!$B$2:$B$601,B64,Оплаты!$E$2:$E$601,1)))</f>
        <v>1600</v>
      </c>
      <c r="G64">
        <f>IF(E64&lt;&gt;"да","",COUNTIFS(Оплаты!$B$2:$B$601,B64,Оплаты!$A$2:$A$601,"&gt;="&amp;A64,Оплаты!$D$2:$D$601,"учтена"))</f>
        <v>1</v>
      </c>
      <c r="H64" s="6">
        <f>IF(E64&lt;&gt;"да","",SUMIFS(Оплаты!$C$2:$C$601,Оплаты!$B$2:$B$601,B64,Оплаты!$A$2:$A$601,"&gt;="&amp;A64,Оплаты!$D$2:$D$601,"учтена"))</f>
        <v>1600</v>
      </c>
      <c r="I64">
        <f>IF(E64&lt;&gt;"да","",COUNTIFS(Оплаты!$B$2:$B$601,B64,Оплаты!$A$2:$A$601,"&gt;="&amp;A64,Оплаты!$D$2:$D$601,"нет суммы"))</f>
        <v>0</v>
      </c>
    </row>
    <row r="65">
      <c r="A65" s="2" t="n">
        <v>46305</v>
      </c>
      <c r="B65" s="10" t="inlineStr">
        <is>
          <t>В-004</t>
        </is>
      </c>
      <c r="C65" s="10" t="inlineStr">
        <is>
          <t>ВКонтакте</t>
        </is>
      </c>
      <c r="D65" t="str">
        <f>IF(AND(A65="",B65=""),"",IF(A65="","нет даты",IF(B65="","нет клиента",IF(OR(A65&lt;Показатели!$B$4,A65&gt;Показатели!$B$5),"вне периода",IF(COUNTIFS(Оплаты!$B$2:$B$601,B65,Оплаты!$A$2:$A$601,"&lt;"&amp;A65,Оплаты!$D$2:$D$601,"учтена")&gt;0,"уже клиент",IF(COUNTIFS($B$1:B64,B65,$D$1:D64,"учтена")&gt;0,"повтор",IF(C65="","нет канала",IF(COUNTIF(Показатели!$B$9:$F$9,C65)=0,"неизвестный канал","учтена"))))))))</f>
        <v>учтена</v>
      </c>
      <c r="E65" t="str">
        <f>IF(D65&lt;&gt;"учтена","",IF(COUNTIFS(Оплаты!$B$2:$B$601,B65,Оплаты!$A$2:$A$601,"&gt;="&amp;A65,Оплаты!$D$2:$D$601,"учтена")+COUNTIFS(Оплаты!$B$2:$B$601,B65,Оплаты!$A$2:$A$601,"&gt;="&amp;A65,Оплаты!$D$2:$D$601,"нет суммы")&gt;0,"да","нет"))</f>
        <v>да</v>
      </c>
      <c r="F65" s="6">
        <f>IF(E65&lt;&gt;"да","",IF(I65&gt;0,"нет суммы",SUMIFS(Оплаты!$C$2:$C$601,Оплаты!$B$2:$B$601,B65,Оплаты!$E$2:$E$601,1)))</f>
        <v>2000</v>
      </c>
      <c r="G65">
        <f>IF(E65&lt;&gt;"да","",COUNTIFS(Оплаты!$B$2:$B$601,B65,Оплаты!$A$2:$A$601,"&gt;="&amp;A65,Оплаты!$D$2:$D$601,"учтена"))</f>
        <v>1</v>
      </c>
      <c r="H65" s="6">
        <f>IF(E65&lt;&gt;"да","",SUMIFS(Оплаты!$C$2:$C$601,Оплаты!$B$2:$B$601,B65,Оплаты!$A$2:$A$601,"&gt;="&amp;A65,Оплаты!$D$2:$D$601,"учтена"))</f>
        <v>2000</v>
      </c>
      <c r="I65">
        <f>IF(E65&lt;&gt;"да","",COUNTIFS(Оплаты!$B$2:$B$601,B65,Оплаты!$A$2:$A$601,"&gt;="&amp;A65,Оплаты!$D$2:$D$601,"нет суммы"))</f>
        <v>0</v>
      </c>
    </row>
    <row r="66">
      <c r="A66" s="2" t="n">
        <v>46308</v>
      </c>
      <c r="B66" s="10" t="inlineStr">
        <is>
          <t>В-005</t>
        </is>
      </c>
      <c r="C66" s="10" t="inlineStr">
        <is>
          <t>ВКонтакте</t>
        </is>
      </c>
      <c r="D66" t="str">
        <f>IF(AND(A66="",B66=""),"",IF(A66="","нет даты",IF(B66="","нет клиента",IF(OR(A66&lt;Показатели!$B$4,A66&gt;Показатели!$B$5),"вне периода",IF(COUNTIFS(Оплаты!$B$2:$B$601,B66,Оплаты!$A$2:$A$601,"&lt;"&amp;A66,Оплаты!$D$2:$D$601,"учтена")&gt;0,"уже клиент",IF(COUNTIFS($B$1:B65,B66,$D$1:D65,"учтена")&gt;0,"повтор",IF(C66="","нет канала",IF(COUNTIF(Показатели!$B$9:$F$9,C66)=0,"неизвестный канал","учтена"))))))))</f>
        <v>учтена</v>
      </c>
      <c r="E66" t="str">
        <f>IF(D66&lt;&gt;"учтена","",IF(COUNTIFS(Оплаты!$B$2:$B$601,B66,Оплаты!$A$2:$A$601,"&gt;="&amp;A66,Оплаты!$D$2:$D$601,"учтена")+COUNTIFS(Оплаты!$B$2:$B$601,B66,Оплаты!$A$2:$A$601,"&gt;="&amp;A66,Оплаты!$D$2:$D$601,"нет суммы")&gt;0,"да","нет"))</f>
        <v>да</v>
      </c>
      <c r="F66" s="6">
        <f>IF(E66&lt;&gt;"да","",IF(I66&gt;0,"нет суммы",SUMIFS(Оплаты!$C$2:$C$601,Оплаты!$B$2:$B$601,B66,Оплаты!$E$2:$E$601,1)))</f>
        <v>1600</v>
      </c>
      <c r="G66">
        <f>IF(E66&lt;&gt;"да","",COUNTIFS(Оплаты!$B$2:$B$601,B66,Оплаты!$A$2:$A$601,"&gt;="&amp;A66,Оплаты!$D$2:$D$601,"учтена"))</f>
        <v>1</v>
      </c>
      <c r="H66" s="6">
        <f>IF(E66&lt;&gt;"да","",SUMIFS(Оплаты!$C$2:$C$601,Оплаты!$B$2:$B$601,B66,Оплаты!$A$2:$A$601,"&gt;="&amp;A66,Оплаты!$D$2:$D$601,"учтена"))</f>
        <v>1600</v>
      </c>
      <c r="I66">
        <f>IF(E66&lt;&gt;"да","",COUNTIFS(Оплаты!$B$2:$B$601,B66,Оплаты!$A$2:$A$601,"&gt;="&amp;A66,Оплаты!$D$2:$D$601,"нет суммы"))</f>
        <v>0</v>
      </c>
    </row>
    <row r="67">
      <c r="A67" s="2" t="n">
        <v>46311</v>
      </c>
      <c r="B67" s="10" t="inlineStr">
        <is>
          <t>В-006</t>
        </is>
      </c>
      <c r="C67" s="10" t="inlineStr">
        <is>
          <t>ВКонтакте</t>
        </is>
      </c>
      <c r="D67" t="str">
        <f>IF(AND(A67="",B67=""),"",IF(A67="","нет даты",IF(B67="","нет клиента",IF(OR(A67&lt;Показатели!$B$4,A67&gt;Показатели!$B$5),"вне периода",IF(COUNTIFS(Оплаты!$B$2:$B$601,B67,Оплаты!$A$2:$A$601,"&lt;"&amp;A67,Оплаты!$D$2:$D$601,"учтена")&gt;0,"уже клиент",IF(COUNTIFS($B$1:B66,B67,$D$1:D66,"учтена")&gt;0,"повтор",IF(C67="","нет канала",IF(COUNTIF(Показатели!$B$9:$F$9,C67)=0,"неизвестный канал","учтена"))))))))</f>
        <v>учтена</v>
      </c>
      <c r="E67" t="str">
        <f>IF(D67&lt;&gt;"учтена","",IF(COUNTIFS(Оплаты!$B$2:$B$601,B67,Оплаты!$A$2:$A$601,"&gt;="&amp;A67,Оплаты!$D$2:$D$601,"учтена")+COUNTIFS(Оплаты!$B$2:$B$601,B67,Оплаты!$A$2:$A$601,"&gt;="&amp;A67,Оплаты!$D$2:$D$601,"нет суммы")&gt;0,"да","нет"))</f>
        <v>да</v>
      </c>
      <c r="F67" s="6">
        <f>IF(E67&lt;&gt;"да","",IF(I67&gt;0,"нет суммы",SUMIFS(Оплаты!$C$2:$C$601,Оплаты!$B$2:$B$601,B67,Оплаты!$E$2:$E$601,1)))</f>
        <v>2000</v>
      </c>
      <c r="G67">
        <f>IF(E67&lt;&gt;"да","",COUNTIFS(Оплаты!$B$2:$B$601,B67,Оплаты!$A$2:$A$601,"&gt;="&amp;A67,Оплаты!$D$2:$D$601,"учтена"))</f>
        <v>1</v>
      </c>
      <c r="H67" s="6">
        <f>IF(E67&lt;&gt;"да","",SUMIFS(Оплаты!$C$2:$C$601,Оплаты!$B$2:$B$601,B67,Оплаты!$A$2:$A$601,"&gt;="&amp;A67,Оплаты!$D$2:$D$601,"учтена"))</f>
        <v>2000</v>
      </c>
      <c r="I67">
        <f>IF(E67&lt;&gt;"да","",COUNTIFS(Оплаты!$B$2:$B$601,B67,Оплаты!$A$2:$A$601,"&gt;="&amp;A67,Оплаты!$D$2:$D$601,"нет суммы"))</f>
        <v>0</v>
      </c>
    </row>
    <row r="68">
      <c r="A68" s="2" t="n">
        <v>46296</v>
      </c>
      <c r="B68" s="10" t="inlineStr">
        <is>
          <t>В-007</t>
        </is>
      </c>
      <c r="C68" s="10" t="inlineStr">
        <is>
          <t>ВКонтакте</t>
        </is>
      </c>
      <c r="D68" t="str">
        <f>IF(AND(A68="",B68=""),"",IF(A68="","нет даты",IF(B68="","нет клиента",IF(OR(A68&lt;Показатели!$B$4,A68&gt;Показатели!$B$5),"вне периода",IF(COUNTIFS(Оплаты!$B$2:$B$601,B68,Оплаты!$A$2:$A$601,"&lt;"&amp;A68,Оплаты!$D$2:$D$601,"учтена")&gt;0,"уже клиент",IF(COUNTIFS($B$1:B67,B68,$D$1:D67,"учтена")&gt;0,"повтор",IF(C68="","нет канала",IF(COUNTIF(Показатели!$B$9:$F$9,C68)=0,"неизвестный канал","учтена"))))))))</f>
        <v>учтена</v>
      </c>
      <c r="E68" t="str">
        <f>IF(D68&lt;&gt;"учтена","",IF(COUNTIFS(Оплаты!$B$2:$B$601,B68,Оплаты!$A$2:$A$601,"&gt;="&amp;A68,Оплаты!$D$2:$D$601,"учтена")+COUNTIFS(Оплаты!$B$2:$B$601,B68,Оплаты!$A$2:$A$601,"&gt;="&amp;A68,Оплаты!$D$2:$D$601,"нет суммы")&gt;0,"да","нет"))</f>
        <v>да</v>
      </c>
      <c r="F68" s="6">
        <f>IF(E68&lt;&gt;"да","",IF(I68&gt;0,"нет суммы",SUMIFS(Оплаты!$C$2:$C$601,Оплаты!$B$2:$B$601,B68,Оплаты!$E$2:$E$601,1)))</f>
        <v>1600</v>
      </c>
      <c r="G68">
        <f>IF(E68&lt;&gt;"да","",COUNTIFS(Оплаты!$B$2:$B$601,B68,Оплаты!$A$2:$A$601,"&gt;="&amp;A68,Оплаты!$D$2:$D$601,"учтена"))</f>
        <v>1</v>
      </c>
      <c r="H68" s="6">
        <f>IF(E68&lt;&gt;"да","",SUMIFS(Оплаты!$C$2:$C$601,Оплаты!$B$2:$B$601,B68,Оплаты!$A$2:$A$601,"&gt;="&amp;A68,Оплаты!$D$2:$D$601,"учтена"))</f>
        <v>1600</v>
      </c>
      <c r="I68">
        <f>IF(E68&lt;&gt;"да","",COUNTIFS(Оплаты!$B$2:$B$601,B68,Оплаты!$A$2:$A$601,"&gt;="&amp;A68,Оплаты!$D$2:$D$601,"нет суммы"))</f>
        <v>0</v>
      </c>
    </row>
    <row r="69">
      <c r="A69" s="2" t="n">
        <v>46299</v>
      </c>
      <c r="B69" s="10" t="inlineStr">
        <is>
          <t>В-008</t>
        </is>
      </c>
      <c r="C69" s="10" t="inlineStr">
        <is>
          <t>ВКонтакте</t>
        </is>
      </c>
      <c r="D69" t="str">
        <f>IF(AND(A69="",B69=""),"",IF(A69="","нет даты",IF(B69="","нет клиента",IF(OR(A69&lt;Показатели!$B$4,A69&gt;Показатели!$B$5),"вне периода",IF(COUNTIFS(Оплаты!$B$2:$B$601,B69,Оплаты!$A$2:$A$601,"&lt;"&amp;A69,Оплаты!$D$2:$D$601,"учтена")&gt;0,"уже клиент",IF(COUNTIFS($B$1:B68,B69,$D$1:D68,"учтена")&gt;0,"повтор",IF(C69="","нет канала",IF(COUNTIF(Показатели!$B$9:$F$9,C69)=0,"неизвестный канал","учтена"))))))))</f>
        <v>учтена</v>
      </c>
      <c r="E69" t="str">
        <f>IF(D69&lt;&gt;"учтена","",IF(COUNTIFS(Оплаты!$B$2:$B$601,B69,Оплаты!$A$2:$A$601,"&gt;="&amp;A69,Оплаты!$D$2:$D$601,"учтена")+COUNTIFS(Оплаты!$B$2:$B$601,B69,Оплаты!$A$2:$A$601,"&gt;="&amp;A69,Оплаты!$D$2:$D$601,"нет суммы")&gt;0,"да","нет"))</f>
        <v>да</v>
      </c>
      <c r="F69" s="6">
        <f>IF(E69&lt;&gt;"да","",IF(I69&gt;0,"нет суммы",SUMIFS(Оплаты!$C$2:$C$601,Оплаты!$B$2:$B$601,B69,Оплаты!$E$2:$E$601,1)))</f>
        <v>2000</v>
      </c>
      <c r="G69">
        <f>IF(E69&lt;&gt;"да","",COUNTIFS(Оплаты!$B$2:$B$601,B69,Оплаты!$A$2:$A$601,"&gt;="&amp;A69,Оплаты!$D$2:$D$601,"учтена"))</f>
        <v>1</v>
      </c>
      <c r="H69" s="6">
        <f>IF(E69&lt;&gt;"да","",SUMIFS(Оплаты!$C$2:$C$601,Оплаты!$B$2:$B$601,B69,Оплаты!$A$2:$A$601,"&gt;="&amp;A69,Оплаты!$D$2:$D$601,"учтена"))</f>
        <v>2000</v>
      </c>
      <c r="I69">
        <f>IF(E69&lt;&gt;"да","",COUNTIFS(Оплаты!$B$2:$B$601,B69,Оплаты!$A$2:$A$601,"&gt;="&amp;A69,Оплаты!$D$2:$D$601,"нет суммы"))</f>
        <v>0</v>
      </c>
    </row>
    <row r="70">
      <c r="A70" s="2" t="n">
        <v>46296</v>
      </c>
      <c r="B70" s="10" t="inlineStr">
        <is>
          <t>В-009</t>
        </is>
      </c>
      <c r="C70" s="10" t="inlineStr">
        <is>
          <t>ВКонтакте</t>
        </is>
      </c>
      <c r="D70" t="str">
        <f>IF(AND(A70="",B70=""),"",IF(A70="","нет даты",IF(B70="","нет клиента",IF(OR(A70&lt;Показатели!$B$4,A70&gt;Показатели!$B$5),"вне периода",IF(COUNTIFS(Оплаты!$B$2:$B$601,B70,Оплаты!$A$2:$A$601,"&lt;"&amp;A70,Оплаты!$D$2:$D$601,"учтена")&gt;0,"уже клиент",IF(COUNTIFS($B$1:B69,B70,$D$1:D69,"учтена")&gt;0,"повтор",IF(C70="","нет канала",IF(COUNTIF(Показатели!$B$9:$F$9,C70)=0,"неизвестный канал","учтена"))))))))</f>
        <v>учтена</v>
      </c>
      <c r="E70" t="str">
        <f>IF(D70&lt;&gt;"учтена","",IF(COUNTIFS(Оплаты!$B$2:$B$601,B70,Оплаты!$A$2:$A$601,"&gt;="&amp;A70,Оплаты!$D$2:$D$601,"учтена")+COUNTIFS(Оплаты!$B$2:$B$601,B70,Оплаты!$A$2:$A$601,"&gt;="&amp;A70,Оплаты!$D$2:$D$601,"нет суммы")&gt;0,"да","нет"))</f>
        <v>нет</v>
      </c>
      <c r="F70" s="6" t="str">
        <f>IF(E70&lt;&gt;"да","",IF(I70&gt;0,"нет суммы",SUMIFS(Оплаты!$C$2:$C$601,Оплаты!$B$2:$B$601,B70,Оплаты!$E$2:$E$601,1)))</f>
        <v/>
      </c>
      <c r="G70" t="str">
        <f>IF(E70&lt;&gt;"да","",COUNTIFS(Оплаты!$B$2:$B$601,B70,Оплаты!$A$2:$A$601,"&gt;="&amp;A70,Оплаты!$D$2:$D$601,"учтена"))</f>
        <v/>
      </c>
      <c r="H70" s="6" t="str">
        <f>IF(E70&lt;&gt;"да","",SUMIFS(Оплаты!$C$2:$C$601,Оплаты!$B$2:$B$601,B70,Оплаты!$A$2:$A$601,"&gt;="&amp;A70,Оплаты!$D$2:$D$601,"учтена"))</f>
        <v/>
      </c>
      <c r="I70" t="str">
        <f>IF(E70&lt;&gt;"да","",COUNTIFS(Оплаты!$B$2:$B$601,B70,Оплаты!$A$2:$A$601,"&gt;="&amp;A70,Оплаты!$D$2:$D$601,"нет суммы"))</f>
        <v/>
      </c>
    </row>
    <row r="71">
      <c r="A71" s="2" t="n">
        <v>46303</v>
      </c>
      <c r="B71" s="10" t="inlineStr">
        <is>
          <t>В-010</t>
        </is>
      </c>
      <c r="C71" s="10" t="inlineStr">
        <is>
          <t>ВКонтакте</t>
        </is>
      </c>
      <c r="D71" t="str">
        <f>IF(AND(A71="",B71=""),"",IF(A71="","нет даты",IF(B71="","нет клиента",IF(OR(A71&lt;Показатели!$B$4,A71&gt;Показатели!$B$5),"вне периода",IF(COUNTIFS(Оплаты!$B$2:$B$601,B71,Оплаты!$A$2:$A$601,"&lt;"&amp;A71,Оплаты!$D$2:$D$601,"учтена")&gt;0,"уже клиент",IF(COUNTIFS($B$1:B70,B71,$D$1:D70,"учтена")&gt;0,"повтор",IF(C71="","нет канала",IF(COUNTIF(Показатели!$B$9:$F$9,C71)=0,"неизвестный канал","учтена"))))))))</f>
        <v>учтена</v>
      </c>
      <c r="E71" t="str">
        <f>IF(D71&lt;&gt;"учтена","",IF(COUNTIFS(Оплаты!$B$2:$B$601,B71,Оплаты!$A$2:$A$601,"&gt;="&amp;A71,Оплаты!$D$2:$D$601,"учтена")+COUNTIFS(Оплаты!$B$2:$B$601,B71,Оплаты!$A$2:$A$601,"&gt;="&amp;A71,Оплаты!$D$2:$D$601,"нет суммы")&gt;0,"да","нет"))</f>
        <v>нет</v>
      </c>
      <c r="F71" s="6" t="str">
        <f>IF(E71&lt;&gt;"да","",IF(I71&gt;0,"нет суммы",SUMIFS(Оплаты!$C$2:$C$601,Оплаты!$B$2:$B$601,B71,Оплаты!$E$2:$E$601,1)))</f>
        <v/>
      </c>
      <c r="G71" t="str">
        <f>IF(E71&lt;&gt;"да","",COUNTIFS(Оплаты!$B$2:$B$601,B71,Оплаты!$A$2:$A$601,"&gt;="&amp;A71,Оплаты!$D$2:$D$601,"учтена"))</f>
        <v/>
      </c>
      <c r="H71" s="6" t="str">
        <f>IF(E71&lt;&gt;"да","",SUMIFS(Оплаты!$C$2:$C$601,Оплаты!$B$2:$B$601,B71,Оплаты!$A$2:$A$601,"&gt;="&amp;A71,Оплаты!$D$2:$D$601,"учтена"))</f>
        <v/>
      </c>
      <c r="I71" t="str">
        <f>IF(E71&lt;&gt;"да","",COUNTIFS(Оплаты!$B$2:$B$601,B71,Оплаты!$A$2:$A$601,"&gt;="&amp;A71,Оплаты!$D$2:$D$601,"нет суммы"))</f>
        <v/>
      </c>
    </row>
    <row r="72">
      <c r="A72" s="2" t="n">
        <v>46310</v>
      </c>
      <c r="B72" s="10" t="inlineStr">
        <is>
          <t>В-011</t>
        </is>
      </c>
      <c r="C72" s="10" t="inlineStr">
        <is>
          <t>ВКонтакте</t>
        </is>
      </c>
      <c r="D72" t="str">
        <f>IF(AND(A72="",B72=""),"",IF(A72="","нет даты",IF(B72="","нет клиента",IF(OR(A72&lt;Показатели!$B$4,A72&gt;Показатели!$B$5),"вне периода",IF(COUNTIFS(Оплаты!$B$2:$B$601,B72,Оплаты!$A$2:$A$601,"&lt;"&amp;A72,Оплаты!$D$2:$D$601,"учтена")&gt;0,"уже клиент",IF(COUNTIFS($B$1:B71,B72,$D$1:D71,"учтена")&gt;0,"повтор",IF(C72="","нет канала",IF(COUNTIF(Показатели!$B$9:$F$9,C72)=0,"неизвестный канал","учтена"))))))))</f>
        <v>учтена</v>
      </c>
      <c r="E72" t="str">
        <f>IF(D72&lt;&gt;"учтена","",IF(COUNTIFS(Оплаты!$B$2:$B$601,B72,Оплаты!$A$2:$A$601,"&gt;="&amp;A72,Оплаты!$D$2:$D$601,"учтена")+COUNTIFS(Оплаты!$B$2:$B$601,B72,Оплаты!$A$2:$A$601,"&gt;="&amp;A72,Оплаты!$D$2:$D$601,"нет суммы")&gt;0,"да","нет"))</f>
        <v>нет</v>
      </c>
      <c r="F72" s="6" t="str">
        <f>IF(E72&lt;&gt;"да","",IF(I72&gt;0,"нет суммы",SUMIFS(Оплаты!$C$2:$C$601,Оплаты!$B$2:$B$601,B72,Оплаты!$E$2:$E$601,1)))</f>
        <v/>
      </c>
      <c r="G72" t="str">
        <f>IF(E72&lt;&gt;"да","",COUNTIFS(Оплаты!$B$2:$B$601,B72,Оплаты!$A$2:$A$601,"&gt;="&amp;A72,Оплаты!$D$2:$D$601,"учтена"))</f>
        <v/>
      </c>
      <c r="H72" s="6" t="str">
        <f>IF(E72&lt;&gt;"да","",SUMIFS(Оплаты!$C$2:$C$601,Оплаты!$B$2:$B$601,B72,Оплаты!$A$2:$A$601,"&gt;="&amp;A72,Оплаты!$D$2:$D$601,"учтена"))</f>
        <v/>
      </c>
      <c r="I72" t="str">
        <f>IF(E72&lt;&gt;"да","",COUNTIFS(Оплаты!$B$2:$B$601,B72,Оплаты!$A$2:$A$601,"&gt;="&amp;A72,Оплаты!$D$2:$D$601,"нет суммы"))</f>
        <v/>
      </c>
    </row>
    <row r="73">
      <c r="A73" s="2" t="n">
        <v>46317</v>
      </c>
      <c r="B73" s="10" t="inlineStr">
        <is>
          <t>В-012</t>
        </is>
      </c>
      <c r="C73" s="10" t="inlineStr">
        <is>
          <t>ВКонтакте</t>
        </is>
      </c>
      <c r="D73" t="str">
        <f>IF(AND(A73="",B73=""),"",IF(A73="","нет даты",IF(B73="","нет клиента",IF(OR(A73&lt;Показатели!$B$4,A73&gt;Показатели!$B$5),"вне периода",IF(COUNTIFS(Оплаты!$B$2:$B$601,B73,Оплаты!$A$2:$A$601,"&lt;"&amp;A73,Оплаты!$D$2:$D$601,"учтена")&gt;0,"уже клиент",IF(COUNTIFS($B$1:B72,B73,$D$1:D72,"учтена")&gt;0,"повтор",IF(C73="","нет канала",IF(COUNTIF(Показатели!$B$9:$F$9,C73)=0,"неизвестный канал","учтена"))))))))</f>
        <v>учтена</v>
      </c>
      <c r="E73" t="str">
        <f>IF(D73&lt;&gt;"учтена","",IF(COUNTIFS(Оплаты!$B$2:$B$601,B73,Оплаты!$A$2:$A$601,"&gt;="&amp;A73,Оплаты!$D$2:$D$601,"учтена")+COUNTIFS(Оплаты!$B$2:$B$601,B73,Оплаты!$A$2:$A$601,"&gt;="&amp;A73,Оплаты!$D$2:$D$601,"нет суммы")&gt;0,"да","нет"))</f>
        <v>нет</v>
      </c>
      <c r="F73" s="6" t="str">
        <f>IF(E73&lt;&gt;"да","",IF(I73&gt;0,"нет суммы",SUMIFS(Оплаты!$C$2:$C$601,Оплаты!$B$2:$B$601,B73,Оплаты!$E$2:$E$601,1)))</f>
        <v/>
      </c>
      <c r="G73" t="str">
        <f>IF(E73&lt;&gt;"да","",COUNTIFS(Оплаты!$B$2:$B$601,B73,Оплаты!$A$2:$A$601,"&gt;="&amp;A73,Оплаты!$D$2:$D$601,"учтена"))</f>
        <v/>
      </c>
      <c r="H73" s="6" t="str">
        <f>IF(E73&lt;&gt;"да","",SUMIFS(Оплаты!$C$2:$C$601,Оплаты!$B$2:$B$601,B73,Оплаты!$A$2:$A$601,"&gt;="&amp;A73,Оплаты!$D$2:$D$601,"учтена"))</f>
        <v/>
      </c>
      <c r="I73" t="str">
        <f>IF(E73&lt;&gt;"да","",COUNTIFS(Оплаты!$B$2:$B$601,B73,Оплаты!$A$2:$A$601,"&gt;="&amp;A73,Оплаты!$D$2:$D$601,"нет суммы"))</f>
        <v/>
      </c>
    </row>
    <row r="74">
      <c r="A74" s="2" t="n">
        <v>46296</v>
      </c>
      <c r="B74" s="10" t="inlineStr">
        <is>
          <t>В-013</t>
        </is>
      </c>
      <c r="C74" s="10" t="inlineStr">
        <is>
          <t>ВКонтакте</t>
        </is>
      </c>
      <c r="D74" t="str">
        <f>IF(AND(A74="",B74=""),"",IF(A74="","нет даты",IF(B74="","нет клиента",IF(OR(A74&lt;Показатели!$B$4,A74&gt;Показатели!$B$5),"вне периода",IF(COUNTIFS(Оплаты!$B$2:$B$601,B74,Оплаты!$A$2:$A$601,"&lt;"&amp;A74,Оплаты!$D$2:$D$601,"учтена")&gt;0,"уже клиент",IF(COUNTIFS($B$1:B73,B74,$D$1:D73,"учтена")&gt;0,"повтор",IF(C74="","нет канала",IF(COUNTIF(Показатели!$B$9:$F$9,C74)=0,"неизвестный канал","учтена"))))))))</f>
        <v>учтена</v>
      </c>
      <c r="E74" t="str">
        <f>IF(D74&lt;&gt;"учтена","",IF(COUNTIFS(Оплаты!$B$2:$B$601,B74,Оплаты!$A$2:$A$601,"&gt;="&amp;A74,Оплаты!$D$2:$D$601,"учтена")+COUNTIFS(Оплаты!$B$2:$B$601,B74,Оплаты!$A$2:$A$601,"&gt;="&amp;A74,Оплаты!$D$2:$D$601,"нет суммы")&gt;0,"да","нет"))</f>
        <v>нет</v>
      </c>
      <c r="F74" s="6" t="str">
        <f>IF(E74&lt;&gt;"да","",IF(I74&gt;0,"нет суммы",SUMIFS(Оплаты!$C$2:$C$601,Оплаты!$B$2:$B$601,B74,Оплаты!$E$2:$E$601,1)))</f>
        <v/>
      </c>
      <c r="G74" t="str">
        <f>IF(E74&lt;&gt;"да","",COUNTIFS(Оплаты!$B$2:$B$601,B74,Оплаты!$A$2:$A$601,"&gt;="&amp;A74,Оплаты!$D$2:$D$601,"учтена"))</f>
        <v/>
      </c>
      <c r="H74" s="6" t="str">
        <f>IF(E74&lt;&gt;"да","",SUMIFS(Оплаты!$C$2:$C$601,Оплаты!$B$2:$B$601,B74,Оплаты!$A$2:$A$601,"&gt;="&amp;A74,Оплаты!$D$2:$D$601,"учтена"))</f>
        <v/>
      </c>
      <c r="I74" t="str">
        <f>IF(E74&lt;&gt;"да","",COUNTIFS(Оплаты!$B$2:$B$601,B74,Оплаты!$A$2:$A$601,"&gt;="&amp;A74,Оплаты!$D$2:$D$601,"нет суммы"))</f>
        <v/>
      </c>
    </row>
    <row r="75">
      <c r="A75" s="2" t="n">
        <v>46303</v>
      </c>
      <c r="B75" s="10" t="inlineStr">
        <is>
          <t>В-014</t>
        </is>
      </c>
      <c r="C75" s="10" t="inlineStr">
        <is>
          <t>ВКонтакте</t>
        </is>
      </c>
      <c r="D75" t="str">
        <f>IF(AND(A75="",B75=""),"",IF(A75="","нет даты",IF(B75="","нет клиента",IF(OR(A75&lt;Показатели!$B$4,A75&gt;Показатели!$B$5),"вне периода",IF(COUNTIFS(Оплаты!$B$2:$B$601,B75,Оплаты!$A$2:$A$601,"&lt;"&amp;A75,Оплаты!$D$2:$D$601,"учтена")&gt;0,"уже клиент",IF(COUNTIFS($B$1:B74,B75,$D$1:D74,"учтена")&gt;0,"повтор",IF(C75="","нет канала",IF(COUNTIF(Показатели!$B$9:$F$9,C75)=0,"неизвестный канал","учтена"))))))))</f>
        <v>учтена</v>
      </c>
      <c r="E75" t="str">
        <f>IF(D75&lt;&gt;"учтена","",IF(COUNTIFS(Оплаты!$B$2:$B$601,B75,Оплаты!$A$2:$A$601,"&gt;="&amp;A75,Оплаты!$D$2:$D$601,"учтена")+COUNTIFS(Оплаты!$B$2:$B$601,B75,Оплаты!$A$2:$A$601,"&gt;="&amp;A75,Оплаты!$D$2:$D$601,"нет суммы")&gt;0,"да","нет"))</f>
        <v>нет</v>
      </c>
      <c r="F75" s="6" t="str">
        <f>IF(E75&lt;&gt;"да","",IF(I75&gt;0,"нет суммы",SUMIFS(Оплаты!$C$2:$C$601,Оплаты!$B$2:$B$601,B75,Оплаты!$E$2:$E$601,1)))</f>
        <v/>
      </c>
      <c r="G75" t="str">
        <f>IF(E75&lt;&gt;"да","",COUNTIFS(Оплаты!$B$2:$B$601,B75,Оплаты!$A$2:$A$601,"&gt;="&amp;A75,Оплаты!$D$2:$D$601,"учтена"))</f>
        <v/>
      </c>
      <c r="H75" s="6" t="str">
        <f>IF(E75&lt;&gt;"да","",SUMIFS(Оплаты!$C$2:$C$601,Оплаты!$B$2:$B$601,B75,Оплаты!$A$2:$A$601,"&gt;="&amp;A75,Оплаты!$D$2:$D$601,"учтена"))</f>
        <v/>
      </c>
      <c r="I75" t="str">
        <f>IF(E75&lt;&gt;"да","",COUNTIFS(Оплаты!$B$2:$B$601,B75,Оплаты!$A$2:$A$601,"&gt;="&amp;A75,Оплаты!$D$2:$D$601,"нет суммы"))</f>
        <v/>
      </c>
    </row>
    <row r="76">
      <c r="A76" s="2" t="n">
        <v>46310</v>
      </c>
      <c r="B76" s="10" t="inlineStr">
        <is>
          <t>В-015</t>
        </is>
      </c>
      <c r="C76" s="10" t="inlineStr">
        <is>
          <t>ВКонтакте</t>
        </is>
      </c>
      <c r="D76" t="str">
        <f>IF(AND(A76="",B76=""),"",IF(A76="","нет даты",IF(B76="","нет клиента",IF(OR(A76&lt;Показатели!$B$4,A76&gt;Показатели!$B$5),"вне периода",IF(COUNTIFS(Оплаты!$B$2:$B$601,B76,Оплаты!$A$2:$A$601,"&lt;"&amp;A76,Оплаты!$D$2:$D$601,"учтена")&gt;0,"уже клиент",IF(COUNTIFS($B$1:B75,B76,$D$1:D75,"учтена")&gt;0,"повтор",IF(C76="","нет канала",IF(COUNTIF(Показатели!$B$9:$F$9,C76)=0,"неизвестный канал","учтена"))))))))</f>
        <v>учтена</v>
      </c>
      <c r="E76" t="str">
        <f>IF(D76&lt;&gt;"учтена","",IF(COUNTIFS(Оплаты!$B$2:$B$601,B76,Оплаты!$A$2:$A$601,"&gt;="&amp;A76,Оплаты!$D$2:$D$601,"учтена")+COUNTIFS(Оплаты!$B$2:$B$601,B76,Оплаты!$A$2:$A$601,"&gt;="&amp;A76,Оплаты!$D$2:$D$601,"нет суммы")&gt;0,"да","нет"))</f>
        <v>нет</v>
      </c>
      <c r="F76" s="6" t="str">
        <f>IF(E76&lt;&gt;"да","",IF(I76&gt;0,"нет суммы",SUMIFS(Оплаты!$C$2:$C$601,Оплаты!$B$2:$B$601,B76,Оплаты!$E$2:$E$601,1)))</f>
        <v/>
      </c>
      <c r="G76" t="str">
        <f>IF(E76&lt;&gt;"да","",COUNTIFS(Оплаты!$B$2:$B$601,B76,Оплаты!$A$2:$A$601,"&gt;="&amp;A76,Оплаты!$D$2:$D$601,"учтена"))</f>
        <v/>
      </c>
      <c r="H76" s="6" t="str">
        <f>IF(E76&lt;&gt;"да","",SUMIFS(Оплаты!$C$2:$C$601,Оплаты!$B$2:$B$601,B76,Оплаты!$A$2:$A$601,"&gt;="&amp;A76,Оплаты!$D$2:$D$601,"учтена"))</f>
        <v/>
      </c>
      <c r="I76" t="str">
        <f>IF(E76&lt;&gt;"да","",COUNTIFS(Оплаты!$B$2:$B$601,B76,Оплаты!$A$2:$A$601,"&gt;="&amp;A76,Оплаты!$D$2:$D$601,"нет суммы"))</f>
        <v/>
      </c>
    </row>
    <row r="77">
      <c r="A77" s="2" t="n">
        <v>46317</v>
      </c>
      <c r="B77" s="10" t="inlineStr">
        <is>
          <t>В-016</t>
        </is>
      </c>
      <c r="C77" s="10" t="inlineStr">
        <is>
          <t>ВКонтакте</t>
        </is>
      </c>
      <c r="D77" t="str">
        <f>IF(AND(A77="",B77=""),"",IF(A77="","нет даты",IF(B77="","нет клиента",IF(OR(A77&lt;Показатели!$B$4,A77&gt;Показатели!$B$5),"вне периода",IF(COUNTIFS(Оплаты!$B$2:$B$601,B77,Оплаты!$A$2:$A$601,"&lt;"&amp;A77,Оплаты!$D$2:$D$601,"учтена")&gt;0,"уже клиент",IF(COUNTIFS($B$1:B76,B77,$D$1:D76,"учтена")&gt;0,"повтор",IF(C77="","нет канала",IF(COUNTIF(Показатели!$B$9:$F$9,C77)=0,"неизвестный канал","учтена"))))))))</f>
        <v>учтена</v>
      </c>
      <c r="E77" t="str">
        <f>IF(D77&lt;&gt;"учтена","",IF(COUNTIFS(Оплаты!$B$2:$B$601,B77,Оплаты!$A$2:$A$601,"&gt;="&amp;A77,Оплаты!$D$2:$D$601,"учтена")+COUNTIFS(Оплаты!$B$2:$B$601,B77,Оплаты!$A$2:$A$601,"&gt;="&amp;A77,Оплаты!$D$2:$D$601,"нет суммы")&gt;0,"да","нет"))</f>
        <v>нет</v>
      </c>
      <c r="F77" s="6" t="str">
        <f>IF(E77&lt;&gt;"да","",IF(I77&gt;0,"нет суммы",SUMIFS(Оплаты!$C$2:$C$601,Оплаты!$B$2:$B$601,B77,Оплаты!$E$2:$E$601,1)))</f>
        <v/>
      </c>
      <c r="G77" t="str">
        <f>IF(E77&lt;&gt;"да","",COUNTIFS(Оплаты!$B$2:$B$601,B77,Оплаты!$A$2:$A$601,"&gt;="&amp;A77,Оплаты!$D$2:$D$601,"учтена"))</f>
        <v/>
      </c>
      <c r="H77" s="6" t="str">
        <f>IF(E77&lt;&gt;"да","",SUMIFS(Оплаты!$C$2:$C$601,Оплаты!$B$2:$B$601,B77,Оплаты!$A$2:$A$601,"&gt;="&amp;A77,Оплаты!$D$2:$D$601,"учтена"))</f>
        <v/>
      </c>
      <c r="I77" t="str">
        <f>IF(E77&lt;&gt;"да","",COUNTIFS(Оплаты!$B$2:$B$601,B77,Оплаты!$A$2:$A$601,"&gt;="&amp;A77,Оплаты!$D$2:$D$601,"нет суммы"))</f>
        <v/>
      </c>
    </row>
    <row r="78">
      <c r="A78" s="2" t="n">
        <v>46296</v>
      </c>
      <c r="B78" s="10" t="inlineStr">
        <is>
          <t>В-017</t>
        </is>
      </c>
      <c r="C78" s="10" t="inlineStr">
        <is>
          <t>ВКонтакте</t>
        </is>
      </c>
      <c r="D78" t="str">
        <f>IF(AND(A78="",B78=""),"",IF(A78="","нет даты",IF(B78="","нет клиента",IF(OR(A78&lt;Показатели!$B$4,A78&gt;Показатели!$B$5),"вне периода",IF(COUNTIFS(Оплаты!$B$2:$B$601,B78,Оплаты!$A$2:$A$601,"&lt;"&amp;A78,Оплаты!$D$2:$D$601,"учтена")&gt;0,"уже клиент",IF(COUNTIFS($B$1:B77,B78,$D$1:D77,"учтена")&gt;0,"повтор",IF(C78="","нет канала",IF(COUNTIF(Показатели!$B$9:$F$9,C78)=0,"неизвестный канал","учтена"))))))))</f>
        <v>учтена</v>
      </c>
      <c r="E78" t="str">
        <f>IF(D78&lt;&gt;"учтена","",IF(COUNTIFS(Оплаты!$B$2:$B$601,B78,Оплаты!$A$2:$A$601,"&gt;="&amp;A78,Оплаты!$D$2:$D$601,"учтена")+COUNTIFS(Оплаты!$B$2:$B$601,B78,Оплаты!$A$2:$A$601,"&gt;="&amp;A78,Оплаты!$D$2:$D$601,"нет суммы")&gt;0,"да","нет"))</f>
        <v>нет</v>
      </c>
      <c r="F78" s="6" t="str">
        <f>IF(E78&lt;&gt;"да","",IF(I78&gt;0,"нет суммы",SUMIFS(Оплаты!$C$2:$C$601,Оплаты!$B$2:$B$601,B78,Оплаты!$E$2:$E$601,1)))</f>
        <v/>
      </c>
      <c r="G78" t="str">
        <f>IF(E78&lt;&gt;"да","",COUNTIFS(Оплаты!$B$2:$B$601,B78,Оплаты!$A$2:$A$601,"&gt;="&amp;A78,Оплаты!$D$2:$D$601,"учтена"))</f>
        <v/>
      </c>
      <c r="H78" s="6" t="str">
        <f>IF(E78&lt;&gt;"да","",SUMIFS(Оплаты!$C$2:$C$601,Оплаты!$B$2:$B$601,B78,Оплаты!$A$2:$A$601,"&gt;="&amp;A78,Оплаты!$D$2:$D$601,"учтена"))</f>
        <v/>
      </c>
      <c r="I78" t="str">
        <f>IF(E78&lt;&gt;"да","",COUNTIFS(Оплаты!$B$2:$B$601,B78,Оплаты!$A$2:$A$601,"&gt;="&amp;A78,Оплаты!$D$2:$D$601,"нет суммы"))</f>
        <v/>
      </c>
    </row>
    <row r="79">
      <c r="A79" s="2" t="n">
        <v>46303</v>
      </c>
      <c r="B79" s="10" t="inlineStr">
        <is>
          <t>В-018</t>
        </is>
      </c>
      <c r="C79" s="10" t="inlineStr">
        <is>
          <t>ВКонтакте</t>
        </is>
      </c>
      <c r="D79" t="str">
        <f>IF(AND(A79="",B79=""),"",IF(A79="","нет даты",IF(B79="","нет клиента",IF(OR(A79&lt;Показатели!$B$4,A79&gt;Показатели!$B$5),"вне периода",IF(COUNTIFS(Оплаты!$B$2:$B$601,B79,Оплаты!$A$2:$A$601,"&lt;"&amp;A79,Оплаты!$D$2:$D$601,"учтена")&gt;0,"уже клиент",IF(COUNTIFS($B$1:B78,B79,$D$1:D78,"учтена")&gt;0,"повтор",IF(C79="","нет канала",IF(COUNTIF(Показатели!$B$9:$F$9,C79)=0,"неизвестный канал","учтена"))))))))</f>
        <v>учтена</v>
      </c>
      <c r="E79" t="str">
        <f>IF(D79&lt;&gt;"учтена","",IF(COUNTIFS(Оплаты!$B$2:$B$601,B79,Оплаты!$A$2:$A$601,"&gt;="&amp;A79,Оплаты!$D$2:$D$601,"учтена")+COUNTIFS(Оплаты!$B$2:$B$601,B79,Оплаты!$A$2:$A$601,"&gt;="&amp;A79,Оплаты!$D$2:$D$601,"нет суммы")&gt;0,"да","нет"))</f>
        <v>нет</v>
      </c>
      <c r="F79" s="6" t="str">
        <f>IF(E79&lt;&gt;"да","",IF(I79&gt;0,"нет суммы",SUMIFS(Оплаты!$C$2:$C$601,Оплаты!$B$2:$B$601,B79,Оплаты!$E$2:$E$601,1)))</f>
        <v/>
      </c>
      <c r="G79" t="str">
        <f>IF(E79&lt;&gt;"да","",COUNTIFS(Оплаты!$B$2:$B$601,B79,Оплаты!$A$2:$A$601,"&gt;="&amp;A79,Оплаты!$D$2:$D$601,"учтена"))</f>
        <v/>
      </c>
      <c r="H79" s="6" t="str">
        <f>IF(E79&lt;&gt;"да","",SUMIFS(Оплаты!$C$2:$C$601,Оплаты!$B$2:$B$601,B79,Оплаты!$A$2:$A$601,"&gt;="&amp;A79,Оплаты!$D$2:$D$601,"учтена"))</f>
        <v/>
      </c>
      <c r="I79" t="str">
        <f>IF(E79&lt;&gt;"да","",COUNTIFS(Оплаты!$B$2:$B$601,B79,Оплаты!$A$2:$A$601,"&gt;="&amp;A79,Оплаты!$D$2:$D$601,"нет суммы"))</f>
        <v/>
      </c>
    </row>
    <row r="80">
      <c r="A80" s="2" t="n">
        <v>46310</v>
      </c>
      <c r="B80" s="10" t="inlineStr">
        <is>
          <t>В-019</t>
        </is>
      </c>
      <c r="C80" s="10" t="inlineStr">
        <is>
          <t>ВКонтакте</t>
        </is>
      </c>
      <c r="D80" t="str">
        <f>IF(AND(A80="",B80=""),"",IF(A80="","нет даты",IF(B80="","нет клиента",IF(OR(A80&lt;Показатели!$B$4,A80&gt;Показатели!$B$5),"вне периода",IF(COUNTIFS(Оплаты!$B$2:$B$601,B80,Оплаты!$A$2:$A$601,"&lt;"&amp;A80,Оплаты!$D$2:$D$601,"учтена")&gt;0,"уже клиент",IF(COUNTIFS($B$1:B79,B80,$D$1:D79,"учтена")&gt;0,"повтор",IF(C80="","нет канала",IF(COUNTIF(Показатели!$B$9:$F$9,C80)=0,"неизвестный канал","учтена"))))))))</f>
        <v>учтена</v>
      </c>
      <c r="E80" t="str">
        <f>IF(D80&lt;&gt;"учтена","",IF(COUNTIFS(Оплаты!$B$2:$B$601,B80,Оплаты!$A$2:$A$601,"&gt;="&amp;A80,Оплаты!$D$2:$D$601,"учтена")+COUNTIFS(Оплаты!$B$2:$B$601,B80,Оплаты!$A$2:$A$601,"&gt;="&amp;A80,Оплаты!$D$2:$D$601,"нет суммы")&gt;0,"да","нет"))</f>
        <v>нет</v>
      </c>
      <c r="F80" s="6" t="str">
        <f>IF(E80&lt;&gt;"да","",IF(I80&gt;0,"нет суммы",SUMIFS(Оплаты!$C$2:$C$601,Оплаты!$B$2:$B$601,B80,Оплаты!$E$2:$E$601,1)))</f>
        <v/>
      </c>
      <c r="G80" t="str">
        <f>IF(E80&lt;&gt;"да","",COUNTIFS(Оплаты!$B$2:$B$601,B80,Оплаты!$A$2:$A$601,"&gt;="&amp;A80,Оплаты!$D$2:$D$601,"учтена"))</f>
        <v/>
      </c>
      <c r="H80" s="6" t="str">
        <f>IF(E80&lt;&gt;"да","",SUMIFS(Оплаты!$C$2:$C$601,Оплаты!$B$2:$B$601,B80,Оплаты!$A$2:$A$601,"&gt;="&amp;A80,Оплаты!$D$2:$D$601,"учтена"))</f>
        <v/>
      </c>
      <c r="I80" t="str">
        <f>IF(E80&lt;&gt;"да","",COUNTIFS(Оплаты!$B$2:$B$601,B80,Оплаты!$A$2:$A$601,"&gt;="&amp;A80,Оплаты!$D$2:$D$601,"нет суммы"))</f>
        <v/>
      </c>
    </row>
    <row r="81">
      <c r="A81" s="2" t="n">
        <v>46317</v>
      </c>
      <c r="B81" s="10" t="inlineStr">
        <is>
          <t>В-020</t>
        </is>
      </c>
      <c r="C81" s="10" t="inlineStr">
        <is>
          <t>ВКонтакте</t>
        </is>
      </c>
      <c r="D81" t="str">
        <f>IF(AND(A81="",B81=""),"",IF(A81="","нет даты",IF(B81="","нет клиента",IF(OR(A81&lt;Показатели!$B$4,A81&gt;Показатели!$B$5),"вне периода",IF(COUNTIFS(Оплаты!$B$2:$B$601,B81,Оплаты!$A$2:$A$601,"&lt;"&amp;A81,Оплаты!$D$2:$D$601,"учтена")&gt;0,"уже клиент",IF(COUNTIFS($B$1:B80,B81,$D$1:D80,"учтена")&gt;0,"повтор",IF(C81="","нет канала",IF(COUNTIF(Показатели!$B$9:$F$9,C81)=0,"неизвестный канал","учтена"))))))))</f>
        <v>учтена</v>
      </c>
      <c r="E81" t="str">
        <f>IF(D81&lt;&gt;"учтена","",IF(COUNTIFS(Оплаты!$B$2:$B$601,B81,Оплаты!$A$2:$A$601,"&gt;="&amp;A81,Оплаты!$D$2:$D$601,"учтена")+COUNTIFS(Оплаты!$B$2:$B$601,B81,Оплаты!$A$2:$A$601,"&gt;="&amp;A81,Оплаты!$D$2:$D$601,"нет суммы")&gt;0,"да","нет"))</f>
        <v>нет</v>
      </c>
      <c r="F81" s="6" t="str">
        <f>IF(E81&lt;&gt;"да","",IF(I81&gt;0,"нет суммы",SUMIFS(Оплаты!$C$2:$C$601,Оплаты!$B$2:$B$601,B81,Оплаты!$E$2:$E$601,1)))</f>
        <v/>
      </c>
      <c r="G81" t="str">
        <f>IF(E81&lt;&gt;"да","",COUNTIFS(Оплаты!$B$2:$B$601,B81,Оплаты!$A$2:$A$601,"&gt;="&amp;A81,Оплаты!$D$2:$D$601,"учтена"))</f>
        <v/>
      </c>
      <c r="H81" s="6" t="str">
        <f>IF(E81&lt;&gt;"да","",SUMIFS(Оплаты!$C$2:$C$601,Оплаты!$B$2:$B$601,B81,Оплаты!$A$2:$A$601,"&gt;="&amp;A81,Оплаты!$D$2:$D$601,"учтена"))</f>
        <v/>
      </c>
      <c r="I81" t="str">
        <f>IF(E81&lt;&gt;"да","",COUNTIFS(Оплаты!$B$2:$B$601,B81,Оплаты!$A$2:$A$601,"&gt;="&amp;A81,Оплаты!$D$2:$D$601,"нет суммы"))</f>
        <v/>
      </c>
    </row>
    <row r="82">
      <c r="A82" s="2" t="n">
        <v>46296</v>
      </c>
      <c r="B82" s="10" t="inlineStr">
        <is>
          <t>В-021</t>
        </is>
      </c>
      <c r="C82" s="10" t="inlineStr">
        <is>
          <t>ВКонтакте</t>
        </is>
      </c>
      <c r="D82" t="str">
        <f>IF(AND(A82="",B82=""),"",IF(A82="","нет даты",IF(B82="","нет клиента",IF(OR(A82&lt;Показатели!$B$4,A82&gt;Показатели!$B$5),"вне периода",IF(COUNTIFS(Оплаты!$B$2:$B$601,B82,Оплаты!$A$2:$A$601,"&lt;"&amp;A82,Оплаты!$D$2:$D$601,"учтена")&gt;0,"уже клиент",IF(COUNTIFS($B$1:B81,B82,$D$1:D81,"учтена")&gt;0,"повтор",IF(C82="","нет канала",IF(COUNTIF(Показатели!$B$9:$F$9,C82)=0,"неизвестный канал","учтена"))))))))</f>
        <v>учтена</v>
      </c>
      <c r="E82" t="str">
        <f>IF(D82&lt;&gt;"учтена","",IF(COUNTIFS(Оплаты!$B$2:$B$601,B82,Оплаты!$A$2:$A$601,"&gt;="&amp;A82,Оплаты!$D$2:$D$601,"учтена")+COUNTIFS(Оплаты!$B$2:$B$601,B82,Оплаты!$A$2:$A$601,"&gt;="&amp;A82,Оплаты!$D$2:$D$601,"нет суммы")&gt;0,"да","нет"))</f>
        <v>нет</v>
      </c>
      <c r="F82" s="6" t="str">
        <f>IF(E82&lt;&gt;"да","",IF(I82&gt;0,"нет суммы",SUMIFS(Оплаты!$C$2:$C$601,Оплаты!$B$2:$B$601,B82,Оплаты!$E$2:$E$601,1)))</f>
        <v/>
      </c>
      <c r="G82" t="str">
        <f>IF(E82&lt;&gt;"да","",COUNTIFS(Оплаты!$B$2:$B$601,B82,Оплаты!$A$2:$A$601,"&gt;="&amp;A82,Оплаты!$D$2:$D$601,"учтена"))</f>
        <v/>
      </c>
      <c r="H82" s="6" t="str">
        <f>IF(E82&lt;&gt;"да","",SUMIFS(Оплаты!$C$2:$C$601,Оплаты!$B$2:$B$601,B82,Оплаты!$A$2:$A$601,"&gt;="&amp;A82,Оплаты!$D$2:$D$601,"учтена"))</f>
        <v/>
      </c>
      <c r="I82" t="str">
        <f>IF(E82&lt;&gt;"да","",COUNTIFS(Оплаты!$B$2:$B$601,B82,Оплаты!$A$2:$A$601,"&gt;="&amp;A82,Оплаты!$D$2:$D$601,"нет суммы"))</f>
        <v/>
      </c>
    </row>
    <row r="83">
      <c r="A83" s="2" t="n">
        <v>46303</v>
      </c>
      <c r="B83" s="10" t="inlineStr">
        <is>
          <t>В-022</t>
        </is>
      </c>
      <c r="C83" s="10" t="inlineStr">
        <is>
          <t>ВКонтакте</t>
        </is>
      </c>
      <c r="D83" t="str">
        <f>IF(AND(A83="",B83=""),"",IF(A83="","нет даты",IF(B83="","нет клиента",IF(OR(A83&lt;Показатели!$B$4,A83&gt;Показатели!$B$5),"вне периода",IF(COUNTIFS(Оплаты!$B$2:$B$601,B83,Оплаты!$A$2:$A$601,"&lt;"&amp;A83,Оплаты!$D$2:$D$601,"учтена")&gt;0,"уже клиент",IF(COUNTIFS($B$1:B82,B83,$D$1:D82,"учтена")&gt;0,"повтор",IF(C83="","нет канала",IF(COUNTIF(Показатели!$B$9:$F$9,C83)=0,"неизвестный канал","учтена"))))))))</f>
        <v>учтена</v>
      </c>
      <c r="E83" t="str">
        <f>IF(D83&lt;&gt;"учтена","",IF(COUNTIFS(Оплаты!$B$2:$B$601,B83,Оплаты!$A$2:$A$601,"&gt;="&amp;A83,Оплаты!$D$2:$D$601,"учтена")+COUNTIFS(Оплаты!$B$2:$B$601,B83,Оплаты!$A$2:$A$601,"&gt;="&amp;A83,Оплаты!$D$2:$D$601,"нет суммы")&gt;0,"да","нет"))</f>
        <v>нет</v>
      </c>
      <c r="F83" s="6" t="str">
        <f>IF(E83&lt;&gt;"да","",IF(I83&gt;0,"нет суммы",SUMIFS(Оплаты!$C$2:$C$601,Оплаты!$B$2:$B$601,B83,Оплаты!$E$2:$E$601,1)))</f>
        <v/>
      </c>
      <c r="G83" t="str">
        <f>IF(E83&lt;&gt;"да","",COUNTIFS(Оплаты!$B$2:$B$601,B83,Оплаты!$A$2:$A$601,"&gt;="&amp;A83,Оплаты!$D$2:$D$601,"учтена"))</f>
        <v/>
      </c>
      <c r="H83" s="6" t="str">
        <f>IF(E83&lt;&gt;"да","",SUMIFS(Оплаты!$C$2:$C$601,Оплаты!$B$2:$B$601,B83,Оплаты!$A$2:$A$601,"&gt;="&amp;A83,Оплаты!$D$2:$D$601,"учтена"))</f>
        <v/>
      </c>
      <c r="I83" t="str">
        <f>IF(E83&lt;&gt;"да","",COUNTIFS(Оплаты!$B$2:$B$601,B83,Оплаты!$A$2:$A$601,"&gt;="&amp;A83,Оплаты!$D$2:$D$601,"нет суммы"))</f>
        <v/>
      </c>
    </row>
    <row r="84">
      <c r="A84" s="2" t="n">
        <v>46310</v>
      </c>
      <c r="B84" s="10" t="inlineStr">
        <is>
          <t>В-023</t>
        </is>
      </c>
      <c r="C84" s="10" t="inlineStr">
        <is>
          <t>ВКонтакте</t>
        </is>
      </c>
      <c r="D84" t="str">
        <f>IF(AND(A84="",B84=""),"",IF(A84="","нет даты",IF(B84="","нет клиента",IF(OR(A84&lt;Показатели!$B$4,A84&gt;Показатели!$B$5),"вне периода",IF(COUNTIFS(Оплаты!$B$2:$B$601,B84,Оплаты!$A$2:$A$601,"&lt;"&amp;A84,Оплаты!$D$2:$D$601,"учтена")&gt;0,"уже клиент",IF(COUNTIFS($B$1:B83,B84,$D$1:D83,"учтена")&gt;0,"повтор",IF(C84="","нет канала",IF(COUNTIF(Показатели!$B$9:$F$9,C84)=0,"неизвестный канал","учтена"))))))))</f>
        <v>учтена</v>
      </c>
      <c r="E84" t="str">
        <f>IF(D84&lt;&gt;"учтена","",IF(COUNTIFS(Оплаты!$B$2:$B$601,B84,Оплаты!$A$2:$A$601,"&gt;="&amp;A84,Оплаты!$D$2:$D$601,"учтена")+COUNTIFS(Оплаты!$B$2:$B$601,B84,Оплаты!$A$2:$A$601,"&gt;="&amp;A84,Оплаты!$D$2:$D$601,"нет суммы")&gt;0,"да","нет"))</f>
        <v>нет</v>
      </c>
      <c r="F84" s="6" t="str">
        <f>IF(E84&lt;&gt;"да","",IF(I84&gt;0,"нет суммы",SUMIFS(Оплаты!$C$2:$C$601,Оплаты!$B$2:$B$601,B84,Оплаты!$E$2:$E$601,1)))</f>
        <v/>
      </c>
      <c r="G84" t="str">
        <f>IF(E84&lt;&gt;"да","",COUNTIFS(Оплаты!$B$2:$B$601,B84,Оплаты!$A$2:$A$601,"&gt;="&amp;A84,Оплаты!$D$2:$D$601,"учтена"))</f>
        <v/>
      </c>
      <c r="H84" s="6" t="str">
        <f>IF(E84&lt;&gt;"да","",SUMIFS(Оплаты!$C$2:$C$601,Оплаты!$B$2:$B$601,B84,Оплаты!$A$2:$A$601,"&gt;="&amp;A84,Оплаты!$D$2:$D$601,"учтена"))</f>
        <v/>
      </c>
      <c r="I84" t="str">
        <f>IF(E84&lt;&gt;"да","",COUNTIFS(Оплаты!$B$2:$B$601,B84,Оплаты!$A$2:$A$601,"&gt;="&amp;A84,Оплаты!$D$2:$D$601,"нет суммы"))</f>
        <v/>
      </c>
    </row>
    <row r="85">
      <c r="A85" s="2" t="n">
        <v>46317</v>
      </c>
      <c r="B85" s="10" t="inlineStr">
        <is>
          <t>В-024</t>
        </is>
      </c>
      <c r="C85" s="10" t="inlineStr">
        <is>
          <t>ВКонтакте</t>
        </is>
      </c>
      <c r="D85" t="str">
        <f>IF(AND(A85="",B85=""),"",IF(A85="","нет даты",IF(B85="","нет клиента",IF(OR(A85&lt;Показатели!$B$4,A85&gt;Показатели!$B$5),"вне периода",IF(COUNTIFS(Оплаты!$B$2:$B$601,B85,Оплаты!$A$2:$A$601,"&lt;"&amp;A85,Оплаты!$D$2:$D$601,"учтена")&gt;0,"уже клиент",IF(COUNTIFS($B$1:B84,B85,$D$1:D84,"учтена")&gt;0,"повтор",IF(C85="","нет канала",IF(COUNTIF(Показатели!$B$9:$F$9,C85)=0,"неизвестный канал","учтена"))))))))</f>
        <v>учтена</v>
      </c>
      <c r="E85" t="str">
        <f>IF(D85&lt;&gt;"учтена","",IF(COUNTIFS(Оплаты!$B$2:$B$601,B85,Оплаты!$A$2:$A$601,"&gt;="&amp;A85,Оплаты!$D$2:$D$601,"учтена")+COUNTIFS(Оплаты!$B$2:$B$601,B85,Оплаты!$A$2:$A$601,"&gt;="&amp;A85,Оплаты!$D$2:$D$601,"нет суммы")&gt;0,"да","нет"))</f>
        <v>нет</v>
      </c>
      <c r="F85" s="6" t="str">
        <f>IF(E85&lt;&gt;"да","",IF(I85&gt;0,"нет суммы",SUMIFS(Оплаты!$C$2:$C$601,Оплаты!$B$2:$B$601,B85,Оплаты!$E$2:$E$601,1)))</f>
        <v/>
      </c>
      <c r="G85" t="str">
        <f>IF(E85&lt;&gt;"да","",COUNTIFS(Оплаты!$B$2:$B$601,B85,Оплаты!$A$2:$A$601,"&gt;="&amp;A85,Оплаты!$D$2:$D$601,"учтена"))</f>
        <v/>
      </c>
      <c r="H85" s="6" t="str">
        <f>IF(E85&lt;&gt;"да","",SUMIFS(Оплаты!$C$2:$C$601,Оплаты!$B$2:$B$601,B85,Оплаты!$A$2:$A$601,"&gt;="&amp;A85,Оплаты!$D$2:$D$601,"учтена"))</f>
        <v/>
      </c>
      <c r="I85" t="str">
        <f>IF(E85&lt;&gt;"да","",COUNTIFS(Оплаты!$B$2:$B$601,B85,Оплаты!$A$2:$A$601,"&gt;="&amp;A85,Оплаты!$D$2:$D$601,"нет суммы"))</f>
        <v/>
      </c>
    </row>
    <row r="86">
      <c r="A86" s="2" t="n">
        <v>46296</v>
      </c>
      <c r="B86" s="10" t="inlineStr">
        <is>
          <t>В-025</t>
        </is>
      </c>
      <c r="C86" s="10" t="inlineStr">
        <is>
          <t>ВКонтакте</t>
        </is>
      </c>
      <c r="D86" t="str">
        <f>IF(AND(A86="",B86=""),"",IF(A86="","нет даты",IF(B86="","нет клиента",IF(OR(A86&lt;Показатели!$B$4,A86&gt;Показатели!$B$5),"вне периода",IF(COUNTIFS(Оплаты!$B$2:$B$601,B86,Оплаты!$A$2:$A$601,"&lt;"&amp;A86,Оплаты!$D$2:$D$601,"учтена")&gt;0,"уже клиент",IF(COUNTIFS($B$1:B85,B86,$D$1:D85,"учтена")&gt;0,"повтор",IF(C86="","нет канала",IF(COUNTIF(Показатели!$B$9:$F$9,C86)=0,"неизвестный канал","учтена"))))))))</f>
        <v>учтена</v>
      </c>
      <c r="E86" t="str">
        <f>IF(D86&lt;&gt;"учтена","",IF(COUNTIFS(Оплаты!$B$2:$B$601,B86,Оплаты!$A$2:$A$601,"&gt;="&amp;A86,Оплаты!$D$2:$D$601,"учтена")+COUNTIFS(Оплаты!$B$2:$B$601,B86,Оплаты!$A$2:$A$601,"&gt;="&amp;A86,Оплаты!$D$2:$D$601,"нет суммы")&gt;0,"да","нет"))</f>
        <v>нет</v>
      </c>
      <c r="F86" s="6" t="str">
        <f>IF(E86&lt;&gt;"да","",IF(I86&gt;0,"нет суммы",SUMIFS(Оплаты!$C$2:$C$601,Оплаты!$B$2:$B$601,B86,Оплаты!$E$2:$E$601,1)))</f>
        <v/>
      </c>
      <c r="G86" t="str">
        <f>IF(E86&lt;&gt;"да","",COUNTIFS(Оплаты!$B$2:$B$601,B86,Оплаты!$A$2:$A$601,"&gt;="&amp;A86,Оплаты!$D$2:$D$601,"учтена"))</f>
        <v/>
      </c>
      <c r="H86" s="6" t="str">
        <f>IF(E86&lt;&gt;"да","",SUMIFS(Оплаты!$C$2:$C$601,Оплаты!$B$2:$B$601,B86,Оплаты!$A$2:$A$601,"&gt;="&amp;A86,Оплаты!$D$2:$D$601,"учтена"))</f>
        <v/>
      </c>
      <c r="I86" t="str">
        <f>IF(E86&lt;&gt;"да","",COUNTIFS(Оплаты!$B$2:$B$601,B86,Оплаты!$A$2:$A$601,"&gt;="&amp;A86,Оплаты!$D$2:$D$601,"нет суммы"))</f>
        <v/>
      </c>
    </row>
    <row r="87">
      <c r="A87" s="2" t="n">
        <v>46303</v>
      </c>
      <c r="B87" s="10" t="inlineStr">
        <is>
          <t>В-026</t>
        </is>
      </c>
      <c r="C87" s="10" t="inlineStr">
        <is>
          <t>ВКонтакте</t>
        </is>
      </c>
      <c r="D87" t="str">
        <f>IF(AND(A87="",B87=""),"",IF(A87="","нет даты",IF(B87="","нет клиента",IF(OR(A87&lt;Показатели!$B$4,A87&gt;Показатели!$B$5),"вне периода",IF(COUNTIFS(Оплаты!$B$2:$B$601,B87,Оплаты!$A$2:$A$601,"&lt;"&amp;A87,Оплаты!$D$2:$D$601,"учтена")&gt;0,"уже клиент",IF(COUNTIFS($B$1:B86,B87,$D$1:D86,"учтена")&gt;0,"повтор",IF(C87="","нет канала",IF(COUNTIF(Показатели!$B$9:$F$9,C87)=0,"неизвестный канал","учтена"))))))))</f>
        <v>учтена</v>
      </c>
      <c r="E87" t="str">
        <f>IF(D87&lt;&gt;"учтена","",IF(COUNTIFS(Оплаты!$B$2:$B$601,B87,Оплаты!$A$2:$A$601,"&gt;="&amp;A87,Оплаты!$D$2:$D$601,"учтена")+COUNTIFS(Оплаты!$B$2:$B$601,B87,Оплаты!$A$2:$A$601,"&gt;="&amp;A87,Оплаты!$D$2:$D$601,"нет суммы")&gt;0,"да","нет"))</f>
        <v>нет</v>
      </c>
      <c r="F87" s="6" t="str">
        <f>IF(E87&lt;&gt;"да","",IF(I87&gt;0,"нет суммы",SUMIFS(Оплаты!$C$2:$C$601,Оплаты!$B$2:$B$601,B87,Оплаты!$E$2:$E$601,1)))</f>
        <v/>
      </c>
      <c r="G87" t="str">
        <f>IF(E87&lt;&gt;"да","",COUNTIFS(Оплаты!$B$2:$B$601,B87,Оплаты!$A$2:$A$601,"&gt;="&amp;A87,Оплаты!$D$2:$D$601,"учтена"))</f>
        <v/>
      </c>
      <c r="H87" s="6" t="str">
        <f>IF(E87&lt;&gt;"да","",SUMIFS(Оплаты!$C$2:$C$601,Оплаты!$B$2:$B$601,B87,Оплаты!$A$2:$A$601,"&gt;="&amp;A87,Оплаты!$D$2:$D$601,"учтена"))</f>
        <v/>
      </c>
      <c r="I87" t="str">
        <f>IF(E87&lt;&gt;"да","",COUNTIFS(Оплаты!$B$2:$B$601,B87,Оплаты!$A$2:$A$601,"&gt;="&amp;A87,Оплаты!$D$2:$D$601,"нет суммы"))</f>
        <v/>
      </c>
    </row>
    <row r="88">
      <c r="A88" s="2" t="n">
        <v>46310</v>
      </c>
      <c r="B88" s="10" t="inlineStr">
        <is>
          <t>В-027</t>
        </is>
      </c>
      <c r="C88" s="10" t="inlineStr">
        <is>
          <t>ВКонтакте</t>
        </is>
      </c>
      <c r="D88" t="str">
        <f>IF(AND(A88="",B88=""),"",IF(A88="","нет даты",IF(B88="","нет клиента",IF(OR(A88&lt;Показатели!$B$4,A88&gt;Показатели!$B$5),"вне периода",IF(COUNTIFS(Оплаты!$B$2:$B$601,B88,Оплаты!$A$2:$A$601,"&lt;"&amp;A88,Оплаты!$D$2:$D$601,"учтена")&gt;0,"уже клиент",IF(COUNTIFS($B$1:B87,B88,$D$1:D87,"учтена")&gt;0,"повтор",IF(C88="","нет канала",IF(COUNTIF(Показатели!$B$9:$F$9,C88)=0,"неизвестный канал","учтена"))))))))</f>
        <v>учтена</v>
      </c>
      <c r="E88" t="str">
        <f>IF(D88&lt;&gt;"учтена","",IF(COUNTIFS(Оплаты!$B$2:$B$601,B88,Оплаты!$A$2:$A$601,"&gt;="&amp;A88,Оплаты!$D$2:$D$601,"учтена")+COUNTIFS(Оплаты!$B$2:$B$601,B88,Оплаты!$A$2:$A$601,"&gt;="&amp;A88,Оплаты!$D$2:$D$601,"нет суммы")&gt;0,"да","нет"))</f>
        <v>нет</v>
      </c>
      <c r="F88" s="6" t="str">
        <f>IF(E88&lt;&gt;"да","",IF(I88&gt;0,"нет суммы",SUMIFS(Оплаты!$C$2:$C$601,Оплаты!$B$2:$B$601,B88,Оплаты!$E$2:$E$601,1)))</f>
        <v/>
      </c>
      <c r="G88" t="str">
        <f>IF(E88&lt;&gt;"да","",COUNTIFS(Оплаты!$B$2:$B$601,B88,Оплаты!$A$2:$A$601,"&gt;="&amp;A88,Оплаты!$D$2:$D$601,"учтена"))</f>
        <v/>
      </c>
      <c r="H88" s="6" t="str">
        <f>IF(E88&lt;&gt;"да","",SUMIFS(Оплаты!$C$2:$C$601,Оплаты!$B$2:$B$601,B88,Оплаты!$A$2:$A$601,"&gt;="&amp;A88,Оплаты!$D$2:$D$601,"учтена"))</f>
        <v/>
      </c>
      <c r="I88" t="str">
        <f>IF(E88&lt;&gt;"да","",COUNTIFS(Оплаты!$B$2:$B$601,B88,Оплаты!$A$2:$A$601,"&gt;="&amp;A88,Оплаты!$D$2:$D$601,"нет суммы"))</f>
        <v/>
      </c>
    </row>
    <row r="89">
      <c r="A89" s="2" t="n">
        <v>46317</v>
      </c>
      <c r="B89" s="10" t="inlineStr">
        <is>
          <t>В-028</t>
        </is>
      </c>
      <c r="C89" s="10" t="inlineStr">
        <is>
          <t>ВКонтакте</t>
        </is>
      </c>
      <c r="D89" t="str">
        <f>IF(AND(A89="",B89=""),"",IF(A89="","нет даты",IF(B89="","нет клиента",IF(OR(A89&lt;Показатели!$B$4,A89&gt;Показатели!$B$5),"вне периода",IF(COUNTIFS(Оплаты!$B$2:$B$601,B89,Оплаты!$A$2:$A$601,"&lt;"&amp;A89,Оплаты!$D$2:$D$601,"учтена")&gt;0,"уже клиент",IF(COUNTIFS($B$1:B88,B89,$D$1:D88,"учтена")&gt;0,"повтор",IF(C89="","нет канала",IF(COUNTIF(Показатели!$B$9:$F$9,C89)=0,"неизвестный канал","учтена"))))))))</f>
        <v>учтена</v>
      </c>
      <c r="E89" t="str">
        <f>IF(D89&lt;&gt;"учтена","",IF(COUNTIFS(Оплаты!$B$2:$B$601,B89,Оплаты!$A$2:$A$601,"&gt;="&amp;A89,Оплаты!$D$2:$D$601,"учтена")+COUNTIFS(Оплаты!$B$2:$B$601,B89,Оплаты!$A$2:$A$601,"&gt;="&amp;A89,Оплаты!$D$2:$D$601,"нет суммы")&gt;0,"да","нет"))</f>
        <v>нет</v>
      </c>
      <c r="F89" s="6" t="str">
        <f>IF(E89&lt;&gt;"да","",IF(I89&gt;0,"нет суммы",SUMIFS(Оплаты!$C$2:$C$601,Оплаты!$B$2:$B$601,B89,Оплаты!$E$2:$E$601,1)))</f>
        <v/>
      </c>
      <c r="G89" t="str">
        <f>IF(E89&lt;&gt;"да","",COUNTIFS(Оплаты!$B$2:$B$601,B89,Оплаты!$A$2:$A$601,"&gt;="&amp;A89,Оплаты!$D$2:$D$601,"учтена"))</f>
        <v/>
      </c>
      <c r="H89" s="6" t="str">
        <f>IF(E89&lt;&gt;"да","",SUMIFS(Оплаты!$C$2:$C$601,Оплаты!$B$2:$B$601,B89,Оплаты!$A$2:$A$601,"&gt;="&amp;A89,Оплаты!$D$2:$D$601,"учтена"))</f>
        <v/>
      </c>
      <c r="I89" t="str">
        <f>IF(E89&lt;&gt;"да","",COUNTIFS(Оплаты!$B$2:$B$601,B89,Оплаты!$A$2:$A$601,"&gt;="&amp;A89,Оплаты!$D$2:$D$601,"нет суммы"))</f>
        <v/>
      </c>
    </row>
    <row r="90">
      <c r="A90" s="2" t="n">
        <v>46296</v>
      </c>
      <c r="B90" s="10" t="inlineStr">
        <is>
          <t>В-029</t>
        </is>
      </c>
      <c r="C90" s="10" t="inlineStr">
        <is>
          <t>ВКонтакте</t>
        </is>
      </c>
      <c r="D90" t="str">
        <f>IF(AND(A90="",B90=""),"",IF(A90="","нет даты",IF(B90="","нет клиента",IF(OR(A90&lt;Показатели!$B$4,A90&gt;Показатели!$B$5),"вне периода",IF(COUNTIFS(Оплаты!$B$2:$B$601,B90,Оплаты!$A$2:$A$601,"&lt;"&amp;A90,Оплаты!$D$2:$D$601,"учтена")&gt;0,"уже клиент",IF(COUNTIFS($B$1:B89,B90,$D$1:D89,"учтена")&gt;0,"повтор",IF(C90="","нет канала",IF(COUNTIF(Показатели!$B$9:$F$9,C90)=0,"неизвестный канал","учтена"))))))))</f>
        <v>учтена</v>
      </c>
      <c r="E90" t="str">
        <f>IF(D90&lt;&gt;"учтена","",IF(COUNTIFS(Оплаты!$B$2:$B$601,B90,Оплаты!$A$2:$A$601,"&gt;="&amp;A90,Оплаты!$D$2:$D$601,"учтена")+COUNTIFS(Оплаты!$B$2:$B$601,B90,Оплаты!$A$2:$A$601,"&gt;="&amp;A90,Оплаты!$D$2:$D$601,"нет суммы")&gt;0,"да","нет"))</f>
        <v>нет</v>
      </c>
      <c r="F90" s="6" t="str">
        <f>IF(E90&lt;&gt;"да","",IF(I90&gt;0,"нет суммы",SUMIFS(Оплаты!$C$2:$C$601,Оплаты!$B$2:$B$601,B90,Оплаты!$E$2:$E$601,1)))</f>
        <v/>
      </c>
      <c r="G90" t="str">
        <f>IF(E90&lt;&gt;"да","",COUNTIFS(Оплаты!$B$2:$B$601,B90,Оплаты!$A$2:$A$601,"&gt;="&amp;A90,Оплаты!$D$2:$D$601,"учтена"))</f>
        <v/>
      </c>
      <c r="H90" s="6" t="str">
        <f>IF(E90&lt;&gt;"да","",SUMIFS(Оплаты!$C$2:$C$601,Оплаты!$B$2:$B$601,B90,Оплаты!$A$2:$A$601,"&gt;="&amp;A90,Оплаты!$D$2:$D$601,"учтена"))</f>
        <v/>
      </c>
      <c r="I90" t="str">
        <f>IF(E90&lt;&gt;"да","",COUNTIFS(Оплаты!$B$2:$B$601,B90,Оплаты!$A$2:$A$601,"&gt;="&amp;A90,Оплаты!$D$2:$D$601,"нет суммы"))</f>
        <v/>
      </c>
    </row>
    <row r="91">
      <c r="A91" s="2" t="n">
        <v>46303</v>
      </c>
      <c r="B91" s="10" t="inlineStr">
        <is>
          <t>В-030</t>
        </is>
      </c>
      <c r="C91" s="10" t="inlineStr">
        <is>
          <t>ВКонтакте</t>
        </is>
      </c>
      <c r="D91" t="str">
        <f>IF(AND(A91="",B91=""),"",IF(A91="","нет даты",IF(B91="","нет клиента",IF(OR(A91&lt;Показатели!$B$4,A91&gt;Показатели!$B$5),"вне периода",IF(COUNTIFS(Оплаты!$B$2:$B$601,B91,Оплаты!$A$2:$A$601,"&lt;"&amp;A91,Оплаты!$D$2:$D$601,"учтена")&gt;0,"уже клиент",IF(COUNTIFS($B$1:B90,B91,$D$1:D90,"учтена")&gt;0,"повтор",IF(C91="","нет канала",IF(COUNTIF(Показатели!$B$9:$F$9,C91)=0,"неизвестный канал","учтена"))))))))</f>
        <v>учтена</v>
      </c>
      <c r="E91" t="str">
        <f>IF(D91&lt;&gt;"учтена","",IF(COUNTIFS(Оплаты!$B$2:$B$601,B91,Оплаты!$A$2:$A$601,"&gt;="&amp;A91,Оплаты!$D$2:$D$601,"учтена")+COUNTIFS(Оплаты!$B$2:$B$601,B91,Оплаты!$A$2:$A$601,"&gt;="&amp;A91,Оплаты!$D$2:$D$601,"нет суммы")&gt;0,"да","нет"))</f>
        <v>нет</v>
      </c>
      <c r="F91" s="6" t="str">
        <f>IF(E91&lt;&gt;"да","",IF(I91&gt;0,"нет суммы",SUMIFS(Оплаты!$C$2:$C$601,Оплаты!$B$2:$B$601,B91,Оплаты!$E$2:$E$601,1)))</f>
        <v/>
      </c>
      <c r="G91" t="str">
        <f>IF(E91&lt;&gt;"да","",COUNTIFS(Оплаты!$B$2:$B$601,B91,Оплаты!$A$2:$A$601,"&gt;="&amp;A91,Оплаты!$D$2:$D$601,"учтена"))</f>
        <v/>
      </c>
      <c r="H91" s="6" t="str">
        <f>IF(E91&lt;&gt;"да","",SUMIFS(Оплаты!$C$2:$C$601,Оплаты!$B$2:$B$601,B91,Оплаты!$A$2:$A$601,"&gt;="&amp;A91,Оплаты!$D$2:$D$601,"учтена"))</f>
        <v/>
      </c>
      <c r="I91" t="str">
        <f>IF(E91&lt;&gt;"да","",COUNTIFS(Оплаты!$B$2:$B$601,B91,Оплаты!$A$2:$A$601,"&gt;="&amp;A91,Оплаты!$D$2:$D$601,"нет суммы"))</f>
        <v/>
      </c>
    </row>
    <row r="92">
      <c r="A92" s="2" t="n">
        <v>46310</v>
      </c>
      <c r="B92" s="10" t="inlineStr">
        <is>
          <t>В-031</t>
        </is>
      </c>
      <c r="C92" s="10" t="inlineStr">
        <is>
          <t>ВКонтакте</t>
        </is>
      </c>
      <c r="D92" t="str">
        <f>IF(AND(A92="",B92=""),"",IF(A92="","нет даты",IF(B92="","нет клиента",IF(OR(A92&lt;Показатели!$B$4,A92&gt;Показатели!$B$5),"вне периода",IF(COUNTIFS(Оплаты!$B$2:$B$601,B92,Оплаты!$A$2:$A$601,"&lt;"&amp;A92,Оплаты!$D$2:$D$601,"учтена")&gt;0,"уже клиент",IF(COUNTIFS($B$1:B91,B92,$D$1:D91,"учтена")&gt;0,"повтор",IF(C92="","нет канала",IF(COUNTIF(Показатели!$B$9:$F$9,C92)=0,"неизвестный канал","учтена"))))))))</f>
        <v>учтена</v>
      </c>
      <c r="E92" t="str">
        <f>IF(D92&lt;&gt;"учтена","",IF(COUNTIFS(Оплаты!$B$2:$B$601,B92,Оплаты!$A$2:$A$601,"&gt;="&amp;A92,Оплаты!$D$2:$D$601,"учтена")+COUNTIFS(Оплаты!$B$2:$B$601,B92,Оплаты!$A$2:$A$601,"&gt;="&amp;A92,Оплаты!$D$2:$D$601,"нет суммы")&gt;0,"да","нет"))</f>
        <v>нет</v>
      </c>
      <c r="F92" s="6" t="str">
        <f>IF(E92&lt;&gt;"да","",IF(I92&gt;0,"нет суммы",SUMIFS(Оплаты!$C$2:$C$601,Оплаты!$B$2:$B$601,B92,Оплаты!$E$2:$E$601,1)))</f>
        <v/>
      </c>
      <c r="G92" t="str">
        <f>IF(E92&lt;&gt;"да","",COUNTIFS(Оплаты!$B$2:$B$601,B92,Оплаты!$A$2:$A$601,"&gt;="&amp;A92,Оплаты!$D$2:$D$601,"учтена"))</f>
        <v/>
      </c>
      <c r="H92" s="6" t="str">
        <f>IF(E92&lt;&gt;"да","",SUMIFS(Оплаты!$C$2:$C$601,Оплаты!$B$2:$B$601,B92,Оплаты!$A$2:$A$601,"&gt;="&amp;A92,Оплаты!$D$2:$D$601,"учтена"))</f>
        <v/>
      </c>
      <c r="I92" t="str">
        <f>IF(E92&lt;&gt;"да","",COUNTIFS(Оплаты!$B$2:$B$601,B92,Оплаты!$A$2:$A$601,"&gt;="&amp;A92,Оплаты!$D$2:$D$601,"нет суммы"))</f>
        <v/>
      </c>
    </row>
    <row r="93">
      <c r="A93" s="2" t="n">
        <v>46317</v>
      </c>
      <c r="B93" s="10" t="inlineStr">
        <is>
          <t>В-032</t>
        </is>
      </c>
      <c r="C93" s="10" t="inlineStr">
        <is>
          <t>ВКонтакте</t>
        </is>
      </c>
      <c r="D93" t="str">
        <f>IF(AND(A93="",B93=""),"",IF(A93="","нет даты",IF(B93="","нет клиента",IF(OR(A93&lt;Показатели!$B$4,A93&gt;Показатели!$B$5),"вне периода",IF(COUNTIFS(Оплаты!$B$2:$B$601,B93,Оплаты!$A$2:$A$601,"&lt;"&amp;A93,Оплаты!$D$2:$D$601,"учтена")&gt;0,"уже клиент",IF(COUNTIFS($B$1:B92,B93,$D$1:D92,"учтена")&gt;0,"повтор",IF(C93="","нет канала",IF(COUNTIF(Показатели!$B$9:$F$9,C93)=0,"неизвестный канал","учтена"))))))))</f>
        <v>учтена</v>
      </c>
      <c r="E93" t="str">
        <f>IF(D93&lt;&gt;"учтена","",IF(COUNTIFS(Оплаты!$B$2:$B$601,B93,Оплаты!$A$2:$A$601,"&gt;="&amp;A93,Оплаты!$D$2:$D$601,"учтена")+COUNTIFS(Оплаты!$B$2:$B$601,B93,Оплаты!$A$2:$A$601,"&gt;="&amp;A93,Оплаты!$D$2:$D$601,"нет суммы")&gt;0,"да","нет"))</f>
        <v>нет</v>
      </c>
      <c r="F93" s="6" t="str">
        <f>IF(E93&lt;&gt;"да","",IF(I93&gt;0,"нет суммы",SUMIFS(Оплаты!$C$2:$C$601,Оплаты!$B$2:$B$601,B93,Оплаты!$E$2:$E$601,1)))</f>
        <v/>
      </c>
      <c r="G93" t="str">
        <f>IF(E93&lt;&gt;"да","",COUNTIFS(Оплаты!$B$2:$B$601,B93,Оплаты!$A$2:$A$601,"&gt;="&amp;A93,Оплаты!$D$2:$D$601,"учтена"))</f>
        <v/>
      </c>
      <c r="H93" s="6" t="str">
        <f>IF(E93&lt;&gt;"да","",SUMIFS(Оплаты!$C$2:$C$601,Оплаты!$B$2:$B$601,B93,Оплаты!$A$2:$A$601,"&gt;="&amp;A93,Оплаты!$D$2:$D$601,"учтена"))</f>
        <v/>
      </c>
      <c r="I93" t="str">
        <f>IF(E93&lt;&gt;"да","",COUNTIFS(Оплаты!$B$2:$B$601,B93,Оплаты!$A$2:$A$601,"&gt;="&amp;A93,Оплаты!$D$2:$D$601,"нет суммы"))</f>
        <v/>
      </c>
    </row>
    <row r="94">
      <c r="A94" s="2" t="n">
        <v>46296</v>
      </c>
      <c r="B94" s="10" t="inlineStr">
        <is>
          <t>В-033</t>
        </is>
      </c>
      <c r="C94" s="10" t="inlineStr">
        <is>
          <t>ВКонтакте</t>
        </is>
      </c>
      <c r="D94" t="str">
        <f>IF(AND(A94="",B94=""),"",IF(A94="","нет даты",IF(B94="","нет клиента",IF(OR(A94&lt;Показатели!$B$4,A94&gt;Показатели!$B$5),"вне периода",IF(COUNTIFS(Оплаты!$B$2:$B$601,B94,Оплаты!$A$2:$A$601,"&lt;"&amp;A94,Оплаты!$D$2:$D$601,"учтена")&gt;0,"уже клиент",IF(COUNTIFS($B$1:B93,B94,$D$1:D93,"учтена")&gt;0,"повтор",IF(C94="","нет канала",IF(COUNTIF(Показатели!$B$9:$F$9,C94)=0,"неизвестный канал","учтена"))))))))</f>
        <v>учтена</v>
      </c>
      <c r="E94" t="str">
        <f>IF(D94&lt;&gt;"учтена","",IF(COUNTIFS(Оплаты!$B$2:$B$601,B94,Оплаты!$A$2:$A$601,"&gt;="&amp;A94,Оплаты!$D$2:$D$601,"учтена")+COUNTIFS(Оплаты!$B$2:$B$601,B94,Оплаты!$A$2:$A$601,"&gt;="&amp;A94,Оплаты!$D$2:$D$601,"нет суммы")&gt;0,"да","нет"))</f>
        <v>нет</v>
      </c>
      <c r="F94" s="6" t="str">
        <f>IF(E94&lt;&gt;"да","",IF(I94&gt;0,"нет суммы",SUMIFS(Оплаты!$C$2:$C$601,Оплаты!$B$2:$B$601,B94,Оплаты!$E$2:$E$601,1)))</f>
        <v/>
      </c>
      <c r="G94" t="str">
        <f>IF(E94&lt;&gt;"да","",COUNTIFS(Оплаты!$B$2:$B$601,B94,Оплаты!$A$2:$A$601,"&gt;="&amp;A94,Оплаты!$D$2:$D$601,"учтена"))</f>
        <v/>
      </c>
      <c r="H94" s="6" t="str">
        <f>IF(E94&lt;&gt;"да","",SUMIFS(Оплаты!$C$2:$C$601,Оплаты!$B$2:$B$601,B94,Оплаты!$A$2:$A$601,"&gt;="&amp;A94,Оплаты!$D$2:$D$601,"учтена"))</f>
        <v/>
      </c>
      <c r="I94" t="str">
        <f>IF(E94&lt;&gt;"да","",COUNTIFS(Оплаты!$B$2:$B$601,B94,Оплаты!$A$2:$A$601,"&gt;="&amp;A94,Оплаты!$D$2:$D$601,"нет суммы"))</f>
        <v/>
      </c>
    </row>
    <row r="95">
      <c r="A95" s="2" t="n">
        <v>46303</v>
      </c>
      <c r="B95" s="10" t="inlineStr">
        <is>
          <t>В-034</t>
        </is>
      </c>
      <c r="C95" s="10" t="inlineStr">
        <is>
          <t>ВКонтакте</t>
        </is>
      </c>
      <c r="D95" t="str">
        <f>IF(AND(A95="",B95=""),"",IF(A95="","нет даты",IF(B95="","нет клиента",IF(OR(A95&lt;Показатели!$B$4,A95&gt;Показатели!$B$5),"вне периода",IF(COUNTIFS(Оплаты!$B$2:$B$601,B95,Оплаты!$A$2:$A$601,"&lt;"&amp;A95,Оплаты!$D$2:$D$601,"учтена")&gt;0,"уже клиент",IF(COUNTIFS($B$1:B94,B95,$D$1:D94,"учтена")&gt;0,"повтор",IF(C95="","нет канала",IF(COUNTIF(Показатели!$B$9:$F$9,C95)=0,"неизвестный канал","учтена"))))))))</f>
        <v>учтена</v>
      </c>
      <c r="E95" t="str">
        <f>IF(D95&lt;&gt;"учтена","",IF(COUNTIFS(Оплаты!$B$2:$B$601,B95,Оплаты!$A$2:$A$601,"&gt;="&amp;A95,Оплаты!$D$2:$D$601,"учтена")+COUNTIFS(Оплаты!$B$2:$B$601,B95,Оплаты!$A$2:$A$601,"&gt;="&amp;A95,Оплаты!$D$2:$D$601,"нет суммы")&gt;0,"да","нет"))</f>
        <v>нет</v>
      </c>
      <c r="F95" s="6" t="str">
        <f>IF(E95&lt;&gt;"да","",IF(I95&gt;0,"нет суммы",SUMIFS(Оплаты!$C$2:$C$601,Оплаты!$B$2:$B$601,B95,Оплаты!$E$2:$E$601,1)))</f>
        <v/>
      </c>
      <c r="G95" t="str">
        <f>IF(E95&lt;&gt;"да","",COUNTIFS(Оплаты!$B$2:$B$601,B95,Оплаты!$A$2:$A$601,"&gt;="&amp;A95,Оплаты!$D$2:$D$601,"учтена"))</f>
        <v/>
      </c>
      <c r="H95" s="6" t="str">
        <f>IF(E95&lt;&gt;"да","",SUMIFS(Оплаты!$C$2:$C$601,Оплаты!$B$2:$B$601,B95,Оплаты!$A$2:$A$601,"&gt;="&amp;A95,Оплаты!$D$2:$D$601,"учтена"))</f>
        <v/>
      </c>
      <c r="I95" t="str">
        <f>IF(E95&lt;&gt;"да","",COUNTIFS(Оплаты!$B$2:$B$601,B95,Оплаты!$A$2:$A$601,"&gt;="&amp;A95,Оплаты!$D$2:$D$601,"нет суммы"))</f>
        <v/>
      </c>
    </row>
    <row r="96">
      <c r="A96" s="2" t="n">
        <v>46310</v>
      </c>
      <c r="B96" s="10" t="inlineStr">
        <is>
          <t>В-035</t>
        </is>
      </c>
      <c r="C96" s="10" t="inlineStr">
        <is>
          <t>ВКонтакте</t>
        </is>
      </c>
      <c r="D96" t="str">
        <f>IF(AND(A96="",B96=""),"",IF(A96="","нет даты",IF(B96="","нет клиента",IF(OR(A96&lt;Показатели!$B$4,A96&gt;Показатели!$B$5),"вне периода",IF(COUNTIFS(Оплаты!$B$2:$B$601,B96,Оплаты!$A$2:$A$601,"&lt;"&amp;A96,Оплаты!$D$2:$D$601,"учтена")&gt;0,"уже клиент",IF(COUNTIFS($B$1:B95,B96,$D$1:D95,"учтена")&gt;0,"повтор",IF(C96="","нет канала",IF(COUNTIF(Показатели!$B$9:$F$9,C96)=0,"неизвестный канал","учтена"))))))))</f>
        <v>учтена</v>
      </c>
      <c r="E96" t="str">
        <f>IF(D96&lt;&gt;"учтена","",IF(COUNTIFS(Оплаты!$B$2:$B$601,B96,Оплаты!$A$2:$A$601,"&gt;="&amp;A96,Оплаты!$D$2:$D$601,"учтена")+COUNTIFS(Оплаты!$B$2:$B$601,B96,Оплаты!$A$2:$A$601,"&gt;="&amp;A96,Оплаты!$D$2:$D$601,"нет суммы")&gt;0,"да","нет"))</f>
        <v>нет</v>
      </c>
      <c r="F96" s="6" t="str">
        <f>IF(E96&lt;&gt;"да","",IF(I96&gt;0,"нет суммы",SUMIFS(Оплаты!$C$2:$C$601,Оплаты!$B$2:$B$601,B96,Оплаты!$E$2:$E$601,1)))</f>
        <v/>
      </c>
      <c r="G96" t="str">
        <f>IF(E96&lt;&gt;"да","",COUNTIFS(Оплаты!$B$2:$B$601,B96,Оплаты!$A$2:$A$601,"&gt;="&amp;A96,Оплаты!$D$2:$D$601,"учтена"))</f>
        <v/>
      </c>
      <c r="H96" s="6" t="str">
        <f>IF(E96&lt;&gt;"да","",SUMIFS(Оплаты!$C$2:$C$601,Оплаты!$B$2:$B$601,B96,Оплаты!$A$2:$A$601,"&gt;="&amp;A96,Оплаты!$D$2:$D$601,"учтена"))</f>
        <v/>
      </c>
      <c r="I96" t="str">
        <f>IF(E96&lt;&gt;"да","",COUNTIFS(Оплаты!$B$2:$B$601,B96,Оплаты!$A$2:$A$601,"&gt;="&amp;A96,Оплаты!$D$2:$D$601,"нет суммы"))</f>
        <v/>
      </c>
    </row>
    <row r="97">
      <c r="A97" s="2" t="n">
        <v>46317</v>
      </c>
      <c r="B97" s="10" t="inlineStr">
        <is>
          <t>В-036</t>
        </is>
      </c>
      <c r="C97" s="10" t="inlineStr">
        <is>
          <t>ВКонтакте</t>
        </is>
      </c>
      <c r="D97" t="str">
        <f>IF(AND(A97="",B97=""),"",IF(A97="","нет даты",IF(B97="","нет клиента",IF(OR(A97&lt;Показатели!$B$4,A97&gt;Показатели!$B$5),"вне периода",IF(COUNTIFS(Оплаты!$B$2:$B$601,B97,Оплаты!$A$2:$A$601,"&lt;"&amp;A97,Оплаты!$D$2:$D$601,"учтена")&gt;0,"уже клиент",IF(COUNTIFS($B$1:B96,B97,$D$1:D96,"учтена")&gt;0,"повтор",IF(C97="","нет канала",IF(COUNTIF(Показатели!$B$9:$F$9,C97)=0,"неизвестный канал","учтена"))))))))</f>
        <v>учтена</v>
      </c>
      <c r="E97" t="str">
        <f>IF(D97&lt;&gt;"учтена","",IF(COUNTIFS(Оплаты!$B$2:$B$601,B97,Оплаты!$A$2:$A$601,"&gt;="&amp;A97,Оплаты!$D$2:$D$601,"учтена")+COUNTIFS(Оплаты!$B$2:$B$601,B97,Оплаты!$A$2:$A$601,"&gt;="&amp;A97,Оплаты!$D$2:$D$601,"нет суммы")&gt;0,"да","нет"))</f>
        <v>нет</v>
      </c>
      <c r="F97" s="6" t="str">
        <f>IF(E97&lt;&gt;"да","",IF(I97&gt;0,"нет суммы",SUMIFS(Оплаты!$C$2:$C$601,Оплаты!$B$2:$B$601,B97,Оплаты!$E$2:$E$601,1)))</f>
        <v/>
      </c>
      <c r="G97" t="str">
        <f>IF(E97&lt;&gt;"да","",COUNTIFS(Оплаты!$B$2:$B$601,B97,Оплаты!$A$2:$A$601,"&gt;="&amp;A97,Оплаты!$D$2:$D$601,"учтена"))</f>
        <v/>
      </c>
      <c r="H97" s="6" t="str">
        <f>IF(E97&lt;&gt;"да","",SUMIFS(Оплаты!$C$2:$C$601,Оплаты!$B$2:$B$601,B97,Оплаты!$A$2:$A$601,"&gt;="&amp;A97,Оплаты!$D$2:$D$601,"учтена"))</f>
        <v/>
      </c>
      <c r="I97" t="str">
        <f>IF(E97&lt;&gt;"да","",COUNTIFS(Оплаты!$B$2:$B$601,B97,Оплаты!$A$2:$A$601,"&gt;="&amp;A97,Оплаты!$D$2:$D$601,"нет суммы"))</f>
        <v/>
      </c>
    </row>
    <row r="98">
      <c r="A98" s="2" t="n">
        <v>46296</v>
      </c>
      <c r="B98" s="10" t="inlineStr">
        <is>
          <t>В-037</t>
        </is>
      </c>
      <c r="C98" s="10" t="inlineStr">
        <is>
          <t>ВКонтакте</t>
        </is>
      </c>
      <c r="D98" t="str">
        <f>IF(AND(A98="",B98=""),"",IF(A98="","нет даты",IF(B98="","нет клиента",IF(OR(A98&lt;Показатели!$B$4,A98&gt;Показатели!$B$5),"вне периода",IF(COUNTIFS(Оплаты!$B$2:$B$601,B98,Оплаты!$A$2:$A$601,"&lt;"&amp;A98,Оплаты!$D$2:$D$601,"учтена")&gt;0,"уже клиент",IF(COUNTIFS($B$1:B97,B98,$D$1:D97,"учтена")&gt;0,"повтор",IF(C98="","нет канала",IF(COUNTIF(Показатели!$B$9:$F$9,C98)=0,"неизвестный канал","учтена"))))))))</f>
        <v>учтена</v>
      </c>
      <c r="E98" t="str">
        <f>IF(D98&lt;&gt;"учтена","",IF(COUNTIFS(Оплаты!$B$2:$B$601,B98,Оплаты!$A$2:$A$601,"&gt;="&amp;A98,Оплаты!$D$2:$D$601,"учтена")+COUNTIFS(Оплаты!$B$2:$B$601,B98,Оплаты!$A$2:$A$601,"&gt;="&amp;A98,Оплаты!$D$2:$D$601,"нет суммы")&gt;0,"да","нет"))</f>
        <v>нет</v>
      </c>
      <c r="F98" s="6" t="str">
        <f>IF(E98&lt;&gt;"да","",IF(I98&gt;0,"нет суммы",SUMIFS(Оплаты!$C$2:$C$601,Оплаты!$B$2:$B$601,B98,Оплаты!$E$2:$E$601,1)))</f>
        <v/>
      </c>
      <c r="G98" t="str">
        <f>IF(E98&lt;&gt;"да","",COUNTIFS(Оплаты!$B$2:$B$601,B98,Оплаты!$A$2:$A$601,"&gt;="&amp;A98,Оплаты!$D$2:$D$601,"учтена"))</f>
        <v/>
      </c>
      <c r="H98" s="6" t="str">
        <f>IF(E98&lt;&gt;"да","",SUMIFS(Оплаты!$C$2:$C$601,Оплаты!$B$2:$B$601,B98,Оплаты!$A$2:$A$601,"&gt;="&amp;A98,Оплаты!$D$2:$D$601,"учтена"))</f>
        <v/>
      </c>
      <c r="I98" t="str">
        <f>IF(E98&lt;&gt;"да","",COUNTIFS(Оплаты!$B$2:$B$601,B98,Оплаты!$A$2:$A$601,"&gt;="&amp;A98,Оплаты!$D$2:$D$601,"нет суммы"))</f>
        <v/>
      </c>
    </row>
    <row r="99">
      <c r="A99" s="2" t="n">
        <v>46303</v>
      </c>
      <c r="B99" s="10" t="inlineStr">
        <is>
          <t>В-038</t>
        </is>
      </c>
      <c r="C99" s="10" t="inlineStr">
        <is>
          <t>ВКонтакте</t>
        </is>
      </c>
      <c r="D99" t="str">
        <f>IF(AND(A99="",B99=""),"",IF(A99="","нет даты",IF(B99="","нет клиента",IF(OR(A99&lt;Показатели!$B$4,A99&gt;Показатели!$B$5),"вне периода",IF(COUNTIFS(Оплаты!$B$2:$B$601,B99,Оплаты!$A$2:$A$601,"&lt;"&amp;A99,Оплаты!$D$2:$D$601,"учтена")&gt;0,"уже клиент",IF(COUNTIFS($B$1:B98,B99,$D$1:D98,"учтена")&gt;0,"повтор",IF(C99="","нет канала",IF(COUNTIF(Показатели!$B$9:$F$9,C99)=0,"неизвестный канал","учтена"))))))))</f>
        <v>учтена</v>
      </c>
      <c r="E99" t="str">
        <f>IF(D99&lt;&gt;"учтена","",IF(COUNTIFS(Оплаты!$B$2:$B$601,B99,Оплаты!$A$2:$A$601,"&gt;="&amp;A99,Оплаты!$D$2:$D$601,"учтена")+COUNTIFS(Оплаты!$B$2:$B$601,B99,Оплаты!$A$2:$A$601,"&gt;="&amp;A99,Оплаты!$D$2:$D$601,"нет суммы")&gt;0,"да","нет"))</f>
        <v>нет</v>
      </c>
      <c r="F99" s="6" t="str">
        <f>IF(E99&lt;&gt;"да","",IF(I99&gt;0,"нет суммы",SUMIFS(Оплаты!$C$2:$C$601,Оплаты!$B$2:$B$601,B99,Оплаты!$E$2:$E$601,1)))</f>
        <v/>
      </c>
      <c r="G99" t="str">
        <f>IF(E99&lt;&gt;"да","",COUNTIFS(Оплаты!$B$2:$B$601,B99,Оплаты!$A$2:$A$601,"&gt;="&amp;A99,Оплаты!$D$2:$D$601,"учтена"))</f>
        <v/>
      </c>
      <c r="H99" s="6" t="str">
        <f>IF(E99&lt;&gt;"да","",SUMIFS(Оплаты!$C$2:$C$601,Оплаты!$B$2:$B$601,B99,Оплаты!$A$2:$A$601,"&gt;="&amp;A99,Оплаты!$D$2:$D$601,"учтена"))</f>
        <v/>
      </c>
      <c r="I99" t="str">
        <f>IF(E99&lt;&gt;"да","",COUNTIFS(Оплаты!$B$2:$B$601,B99,Оплаты!$A$2:$A$601,"&gt;="&amp;A99,Оплаты!$D$2:$D$601,"нет суммы"))</f>
        <v/>
      </c>
    </row>
    <row r="100">
      <c r="A100" s="2" t="n">
        <v>46310</v>
      </c>
      <c r="B100" s="10" t="inlineStr">
        <is>
          <t>В-039</t>
        </is>
      </c>
      <c r="C100" s="10" t="inlineStr">
        <is>
          <t>ВКонтакте</t>
        </is>
      </c>
      <c r="D100" t="str">
        <f>IF(AND(A100="",B100=""),"",IF(A100="","нет даты",IF(B100="","нет клиента",IF(OR(A100&lt;Показатели!$B$4,A100&gt;Показатели!$B$5),"вне периода",IF(COUNTIFS(Оплаты!$B$2:$B$601,B100,Оплаты!$A$2:$A$601,"&lt;"&amp;A100,Оплаты!$D$2:$D$601,"учтена")&gt;0,"уже клиент",IF(COUNTIFS($B$1:B99,B100,$D$1:D99,"учтена")&gt;0,"повтор",IF(C100="","нет канала",IF(COUNTIF(Показатели!$B$9:$F$9,C100)=0,"неизвестный канал","учтена"))))))))</f>
        <v>учтена</v>
      </c>
      <c r="E100" t="str">
        <f>IF(D100&lt;&gt;"учтена","",IF(COUNTIFS(Оплаты!$B$2:$B$601,B100,Оплаты!$A$2:$A$601,"&gt;="&amp;A100,Оплаты!$D$2:$D$601,"учтена")+COUNTIFS(Оплаты!$B$2:$B$601,B100,Оплаты!$A$2:$A$601,"&gt;="&amp;A100,Оплаты!$D$2:$D$601,"нет суммы")&gt;0,"да","нет"))</f>
        <v>нет</v>
      </c>
      <c r="F100" s="6" t="str">
        <f>IF(E100&lt;&gt;"да","",IF(I100&gt;0,"нет суммы",SUMIFS(Оплаты!$C$2:$C$601,Оплаты!$B$2:$B$601,B100,Оплаты!$E$2:$E$601,1)))</f>
        <v/>
      </c>
      <c r="G100" t="str">
        <f>IF(E100&lt;&gt;"да","",COUNTIFS(Оплаты!$B$2:$B$601,B100,Оплаты!$A$2:$A$601,"&gt;="&amp;A100,Оплаты!$D$2:$D$601,"учтена"))</f>
        <v/>
      </c>
      <c r="H100" s="6" t="str">
        <f>IF(E100&lt;&gt;"да","",SUMIFS(Оплаты!$C$2:$C$601,Оплаты!$B$2:$B$601,B100,Оплаты!$A$2:$A$601,"&gt;="&amp;A100,Оплаты!$D$2:$D$601,"учтена"))</f>
        <v/>
      </c>
      <c r="I100" t="str">
        <f>IF(E100&lt;&gt;"да","",COUNTIFS(Оплаты!$B$2:$B$601,B100,Оплаты!$A$2:$A$601,"&gt;="&amp;A100,Оплаты!$D$2:$D$601,"нет суммы"))</f>
        <v/>
      </c>
    </row>
    <row r="101">
      <c r="A101" s="2" t="n">
        <v>46317</v>
      </c>
      <c r="B101" s="10" t="inlineStr">
        <is>
          <t>В-040</t>
        </is>
      </c>
      <c r="C101" s="10" t="inlineStr">
        <is>
          <t>ВКонтакте</t>
        </is>
      </c>
      <c r="D101" t="str">
        <f>IF(AND(A101="",B101=""),"",IF(A101="","нет даты",IF(B101="","нет клиента",IF(OR(A101&lt;Показатели!$B$4,A101&gt;Показатели!$B$5),"вне периода",IF(COUNTIFS(Оплаты!$B$2:$B$601,B101,Оплаты!$A$2:$A$601,"&lt;"&amp;A101,Оплаты!$D$2:$D$601,"учтена")&gt;0,"уже клиент",IF(COUNTIFS($B$1:B100,B101,$D$1:D100,"учтена")&gt;0,"повтор",IF(C101="","нет канала",IF(COUNTIF(Показатели!$B$9:$F$9,C101)=0,"неизвестный канал","учтена"))))))))</f>
        <v>учтена</v>
      </c>
      <c r="E101" t="str">
        <f>IF(D101&lt;&gt;"учтена","",IF(COUNTIFS(Оплаты!$B$2:$B$601,B101,Оплаты!$A$2:$A$601,"&gt;="&amp;A101,Оплаты!$D$2:$D$601,"учтена")+COUNTIFS(Оплаты!$B$2:$B$601,B101,Оплаты!$A$2:$A$601,"&gt;="&amp;A101,Оплаты!$D$2:$D$601,"нет суммы")&gt;0,"да","нет"))</f>
        <v>нет</v>
      </c>
      <c r="F101" s="6" t="str">
        <f>IF(E101&lt;&gt;"да","",IF(I101&gt;0,"нет суммы",SUMIFS(Оплаты!$C$2:$C$601,Оплаты!$B$2:$B$601,B101,Оплаты!$E$2:$E$601,1)))</f>
        <v/>
      </c>
      <c r="G101" t="str">
        <f>IF(E101&lt;&gt;"да","",COUNTIFS(Оплаты!$B$2:$B$601,B101,Оплаты!$A$2:$A$601,"&gt;="&amp;A101,Оплаты!$D$2:$D$601,"учтена"))</f>
        <v/>
      </c>
      <c r="H101" s="6" t="str">
        <f>IF(E101&lt;&gt;"да","",SUMIFS(Оплаты!$C$2:$C$601,Оплаты!$B$2:$B$601,B101,Оплаты!$A$2:$A$601,"&gt;="&amp;A101,Оплаты!$D$2:$D$601,"учтена"))</f>
        <v/>
      </c>
      <c r="I101" t="str">
        <f>IF(E101&lt;&gt;"да","",COUNTIFS(Оплаты!$B$2:$B$601,B101,Оплаты!$A$2:$A$601,"&gt;="&amp;A101,Оплаты!$D$2:$D$601,"нет суммы"))</f>
        <v/>
      </c>
    </row>
    <row r="102">
      <c r="A102" s="2" t="n">
        <v>46296</v>
      </c>
      <c r="B102" s="10" t="inlineStr">
        <is>
          <t>В-041</t>
        </is>
      </c>
      <c r="C102" s="10" t="inlineStr">
        <is>
          <t>ВКонтакте</t>
        </is>
      </c>
      <c r="D102" t="str">
        <f>IF(AND(A102="",B102=""),"",IF(A102="","нет даты",IF(B102="","нет клиента",IF(OR(A102&lt;Показатели!$B$4,A102&gt;Показатели!$B$5),"вне периода",IF(COUNTIFS(Оплаты!$B$2:$B$601,B102,Оплаты!$A$2:$A$601,"&lt;"&amp;A102,Оплаты!$D$2:$D$601,"учтена")&gt;0,"уже клиент",IF(COUNTIFS($B$1:B101,B102,$D$1:D101,"учтена")&gt;0,"повтор",IF(C102="","нет канала",IF(COUNTIF(Показатели!$B$9:$F$9,C102)=0,"неизвестный канал","учтена"))))))))</f>
        <v>учтена</v>
      </c>
      <c r="E102" t="str">
        <f>IF(D102&lt;&gt;"учтена","",IF(COUNTIFS(Оплаты!$B$2:$B$601,B102,Оплаты!$A$2:$A$601,"&gt;="&amp;A102,Оплаты!$D$2:$D$601,"учтена")+COUNTIFS(Оплаты!$B$2:$B$601,B102,Оплаты!$A$2:$A$601,"&gt;="&amp;A102,Оплаты!$D$2:$D$601,"нет суммы")&gt;0,"да","нет"))</f>
        <v>нет</v>
      </c>
      <c r="F102" s="6" t="str">
        <f>IF(E102&lt;&gt;"да","",IF(I102&gt;0,"нет суммы",SUMIFS(Оплаты!$C$2:$C$601,Оплаты!$B$2:$B$601,B102,Оплаты!$E$2:$E$601,1)))</f>
        <v/>
      </c>
      <c r="G102" t="str">
        <f>IF(E102&lt;&gt;"да","",COUNTIFS(Оплаты!$B$2:$B$601,B102,Оплаты!$A$2:$A$601,"&gt;="&amp;A102,Оплаты!$D$2:$D$601,"учтена"))</f>
        <v/>
      </c>
      <c r="H102" s="6" t="str">
        <f>IF(E102&lt;&gt;"да","",SUMIFS(Оплаты!$C$2:$C$601,Оплаты!$B$2:$B$601,B102,Оплаты!$A$2:$A$601,"&gt;="&amp;A102,Оплаты!$D$2:$D$601,"учтена"))</f>
        <v/>
      </c>
      <c r="I102" t="str">
        <f>IF(E102&lt;&gt;"да","",COUNTIFS(Оплаты!$B$2:$B$601,B102,Оплаты!$A$2:$A$601,"&gt;="&amp;A102,Оплаты!$D$2:$D$601,"нет суммы"))</f>
        <v/>
      </c>
    </row>
    <row r="103">
      <c r="A103" s="2" t="n">
        <v>46303</v>
      </c>
      <c r="B103" s="10" t="inlineStr">
        <is>
          <t>В-042</t>
        </is>
      </c>
      <c r="C103" s="10" t="inlineStr">
        <is>
          <t>ВКонтакте</t>
        </is>
      </c>
      <c r="D103" t="str">
        <f>IF(AND(A103="",B103=""),"",IF(A103="","нет даты",IF(B103="","нет клиента",IF(OR(A103&lt;Показатели!$B$4,A103&gt;Показатели!$B$5),"вне периода",IF(COUNTIFS(Оплаты!$B$2:$B$601,B103,Оплаты!$A$2:$A$601,"&lt;"&amp;A103,Оплаты!$D$2:$D$601,"учтена")&gt;0,"уже клиент",IF(COUNTIFS($B$1:B102,B103,$D$1:D102,"учтена")&gt;0,"повтор",IF(C103="","нет канала",IF(COUNTIF(Показатели!$B$9:$F$9,C103)=0,"неизвестный канал","учтена"))))))))</f>
        <v>учтена</v>
      </c>
      <c r="E103" t="str">
        <f>IF(D103&lt;&gt;"учтена","",IF(COUNTIFS(Оплаты!$B$2:$B$601,B103,Оплаты!$A$2:$A$601,"&gt;="&amp;A103,Оплаты!$D$2:$D$601,"учтена")+COUNTIFS(Оплаты!$B$2:$B$601,B103,Оплаты!$A$2:$A$601,"&gt;="&amp;A103,Оплаты!$D$2:$D$601,"нет суммы")&gt;0,"да","нет"))</f>
        <v>нет</v>
      </c>
      <c r="F103" s="6" t="str">
        <f>IF(E103&lt;&gt;"да","",IF(I103&gt;0,"нет суммы",SUMIFS(Оплаты!$C$2:$C$601,Оплаты!$B$2:$B$601,B103,Оплаты!$E$2:$E$601,1)))</f>
        <v/>
      </c>
      <c r="G103" t="str">
        <f>IF(E103&lt;&gt;"да","",COUNTIFS(Оплаты!$B$2:$B$601,B103,Оплаты!$A$2:$A$601,"&gt;="&amp;A103,Оплаты!$D$2:$D$601,"учтена"))</f>
        <v/>
      </c>
      <c r="H103" s="6" t="str">
        <f>IF(E103&lt;&gt;"да","",SUMIFS(Оплаты!$C$2:$C$601,Оплаты!$B$2:$B$601,B103,Оплаты!$A$2:$A$601,"&gt;="&amp;A103,Оплаты!$D$2:$D$601,"учтена"))</f>
        <v/>
      </c>
      <c r="I103" t="str">
        <f>IF(E103&lt;&gt;"да","",COUNTIFS(Оплаты!$B$2:$B$601,B103,Оплаты!$A$2:$A$601,"&gt;="&amp;A103,Оплаты!$D$2:$D$601,"нет суммы"))</f>
        <v/>
      </c>
    </row>
    <row r="104">
      <c r="A104" s="2" t="n">
        <v>46310</v>
      </c>
      <c r="B104" s="10" t="inlineStr">
        <is>
          <t>В-043</t>
        </is>
      </c>
      <c r="C104" s="10" t="inlineStr">
        <is>
          <t>ВКонтакте</t>
        </is>
      </c>
      <c r="D104" t="str">
        <f>IF(AND(A104="",B104=""),"",IF(A104="","нет даты",IF(B104="","нет клиента",IF(OR(A104&lt;Показатели!$B$4,A104&gt;Показатели!$B$5),"вне периода",IF(COUNTIFS(Оплаты!$B$2:$B$601,B104,Оплаты!$A$2:$A$601,"&lt;"&amp;A104,Оплаты!$D$2:$D$601,"учтена")&gt;0,"уже клиент",IF(COUNTIFS($B$1:B103,B104,$D$1:D103,"учтена")&gt;0,"повтор",IF(C104="","нет канала",IF(COUNTIF(Показатели!$B$9:$F$9,C104)=0,"неизвестный канал","учтена"))))))))</f>
        <v>учтена</v>
      </c>
      <c r="E104" t="str">
        <f>IF(D104&lt;&gt;"учтена","",IF(COUNTIFS(Оплаты!$B$2:$B$601,B104,Оплаты!$A$2:$A$601,"&gt;="&amp;A104,Оплаты!$D$2:$D$601,"учтена")+COUNTIFS(Оплаты!$B$2:$B$601,B104,Оплаты!$A$2:$A$601,"&gt;="&amp;A104,Оплаты!$D$2:$D$601,"нет суммы")&gt;0,"да","нет"))</f>
        <v>нет</v>
      </c>
      <c r="F104" s="6" t="str">
        <f>IF(E104&lt;&gt;"да","",IF(I104&gt;0,"нет суммы",SUMIFS(Оплаты!$C$2:$C$601,Оплаты!$B$2:$B$601,B104,Оплаты!$E$2:$E$601,1)))</f>
        <v/>
      </c>
      <c r="G104" t="str">
        <f>IF(E104&lt;&gt;"да","",COUNTIFS(Оплаты!$B$2:$B$601,B104,Оплаты!$A$2:$A$601,"&gt;="&amp;A104,Оплаты!$D$2:$D$601,"учтена"))</f>
        <v/>
      </c>
      <c r="H104" s="6" t="str">
        <f>IF(E104&lt;&gt;"да","",SUMIFS(Оплаты!$C$2:$C$601,Оплаты!$B$2:$B$601,B104,Оплаты!$A$2:$A$601,"&gt;="&amp;A104,Оплаты!$D$2:$D$601,"учтена"))</f>
        <v/>
      </c>
      <c r="I104" t="str">
        <f>IF(E104&lt;&gt;"да","",COUNTIFS(Оплаты!$B$2:$B$601,B104,Оплаты!$A$2:$A$601,"&gt;="&amp;A104,Оплаты!$D$2:$D$601,"нет суммы"))</f>
        <v/>
      </c>
    </row>
    <row r="105">
      <c r="A105" s="2" t="n">
        <v>46317</v>
      </c>
      <c r="B105" s="10" t="inlineStr">
        <is>
          <t>В-044</t>
        </is>
      </c>
      <c r="C105" s="10" t="inlineStr">
        <is>
          <t>ВКонтакте</t>
        </is>
      </c>
      <c r="D105" t="str">
        <f>IF(AND(A105="",B105=""),"",IF(A105="","нет даты",IF(B105="","нет клиента",IF(OR(A105&lt;Показатели!$B$4,A105&gt;Показатели!$B$5),"вне периода",IF(COUNTIFS(Оплаты!$B$2:$B$601,B105,Оплаты!$A$2:$A$601,"&lt;"&amp;A105,Оплаты!$D$2:$D$601,"учтена")&gt;0,"уже клиент",IF(COUNTIFS($B$1:B104,B105,$D$1:D104,"учтена")&gt;0,"повтор",IF(C105="","нет канала",IF(COUNTIF(Показатели!$B$9:$F$9,C105)=0,"неизвестный канал","учтена"))))))))</f>
        <v>учтена</v>
      </c>
      <c r="E105" t="str">
        <f>IF(D105&lt;&gt;"учтена","",IF(COUNTIFS(Оплаты!$B$2:$B$601,B105,Оплаты!$A$2:$A$601,"&gt;="&amp;A105,Оплаты!$D$2:$D$601,"учтена")+COUNTIFS(Оплаты!$B$2:$B$601,B105,Оплаты!$A$2:$A$601,"&gt;="&amp;A105,Оплаты!$D$2:$D$601,"нет суммы")&gt;0,"да","нет"))</f>
        <v>нет</v>
      </c>
      <c r="F105" s="6" t="str">
        <f>IF(E105&lt;&gt;"да","",IF(I105&gt;0,"нет суммы",SUMIFS(Оплаты!$C$2:$C$601,Оплаты!$B$2:$B$601,B105,Оплаты!$E$2:$E$601,1)))</f>
        <v/>
      </c>
      <c r="G105" t="str">
        <f>IF(E105&lt;&gt;"да","",COUNTIFS(Оплаты!$B$2:$B$601,B105,Оплаты!$A$2:$A$601,"&gt;="&amp;A105,Оплаты!$D$2:$D$601,"учтена"))</f>
        <v/>
      </c>
      <c r="H105" s="6" t="str">
        <f>IF(E105&lt;&gt;"да","",SUMIFS(Оплаты!$C$2:$C$601,Оплаты!$B$2:$B$601,B105,Оплаты!$A$2:$A$601,"&gt;="&amp;A105,Оплаты!$D$2:$D$601,"учтена"))</f>
        <v/>
      </c>
      <c r="I105" t="str">
        <f>IF(E105&lt;&gt;"да","",COUNTIFS(Оплаты!$B$2:$B$601,B105,Оплаты!$A$2:$A$601,"&gt;="&amp;A105,Оплаты!$D$2:$D$601,"нет суммы"))</f>
        <v/>
      </c>
    </row>
    <row r="106">
      <c r="A106" s="2" t="n">
        <v>46296</v>
      </c>
      <c r="B106" s="10" t="inlineStr">
        <is>
          <t>В-045</t>
        </is>
      </c>
      <c r="C106" s="10" t="inlineStr">
        <is>
          <t>ВКонтакте</t>
        </is>
      </c>
      <c r="D106" t="str">
        <f>IF(AND(A106="",B106=""),"",IF(A106="","нет даты",IF(B106="","нет клиента",IF(OR(A106&lt;Показатели!$B$4,A106&gt;Показатели!$B$5),"вне периода",IF(COUNTIFS(Оплаты!$B$2:$B$601,B106,Оплаты!$A$2:$A$601,"&lt;"&amp;A106,Оплаты!$D$2:$D$601,"учтена")&gt;0,"уже клиент",IF(COUNTIFS($B$1:B105,B106,$D$1:D105,"учтена")&gt;0,"повтор",IF(C106="","нет канала",IF(COUNTIF(Показатели!$B$9:$F$9,C106)=0,"неизвестный канал","учтена"))))))))</f>
        <v>учтена</v>
      </c>
      <c r="E106" t="str">
        <f>IF(D106&lt;&gt;"учтена","",IF(COUNTIFS(Оплаты!$B$2:$B$601,B106,Оплаты!$A$2:$A$601,"&gt;="&amp;A106,Оплаты!$D$2:$D$601,"учтена")+COUNTIFS(Оплаты!$B$2:$B$601,B106,Оплаты!$A$2:$A$601,"&gt;="&amp;A106,Оплаты!$D$2:$D$601,"нет суммы")&gt;0,"да","нет"))</f>
        <v>нет</v>
      </c>
      <c r="F106" s="6" t="str">
        <f>IF(E106&lt;&gt;"да","",IF(I106&gt;0,"нет суммы",SUMIFS(Оплаты!$C$2:$C$601,Оплаты!$B$2:$B$601,B106,Оплаты!$E$2:$E$601,1)))</f>
        <v/>
      </c>
      <c r="G106" t="str">
        <f>IF(E106&lt;&gt;"да","",COUNTIFS(Оплаты!$B$2:$B$601,B106,Оплаты!$A$2:$A$601,"&gt;="&amp;A106,Оплаты!$D$2:$D$601,"учтена"))</f>
        <v/>
      </c>
      <c r="H106" s="6" t="str">
        <f>IF(E106&lt;&gt;"да","",SUMIFS(Оплаты!$C$2:$C$601,Оплаты!$B$2:$B$601,B106,Оплаты!$A$2:$A$601,"&gt;="&amp;A106,Оплаты!$D$2:$D$601,"учтена"))</f>
        <v/>
      </c>
      <c r="I106" t="str">
        <f>IF(E106&lt;&gt;"да","",COUNTIFS(Оплаты!$B$2:$B$601,B106,Оплаты!$A$2:$A$601,"&gt;="&amp;A106,Оплаты!$D$2:$D$601,"нет суммы"))</f>
        <v/>
      </c>
    </row>
    <row r="107">
      <c r="A107" s="2" t="n">
        <v>46303</v>
      </c>
      <c r="B107" s="10" t="inlineStr">
        <is>
          <t>В-046</t>
        </is>
      </c>
      <c r="C107" s="10" t="inlineStr">
        <is>
          <t>ВКонтакте</t>
        </is>
      </c>
      <c r="D107" t="str">
        <f>IF(AND(A107="",B107=""),"",IF(A107="","нет даты",IF(B107="","нет клиента",IF(OR(A107&lt;Показатели!$B$4,A107&gt;Показатели!$B$5),"вне периода",IF(COUNTIFS(Оплаты!$B$2:$B$601,B107,Оплаты!$A$2:$A$601,"&lt;"&amp;A107,Оплаты!$D$2:$D$601,"учтена")&gt;0,"уже клиент",IF(COUNTIFS($B$1:B106,B107,$D$1:D106,"учтена")&gt;0,"повтор",IF(C107="","нет канала",IF(COUNTIF(Показатели!$B$9:$F$9,C107)=0,"неизвестный канал","учтена"))))))))</f>
        <v>учтена</v>
      </c>
      <c r="E107" t="str">
        <f>IF(D107&lt;&gt;"учтена","",IF(COUNTIFS(Оплаты!$B$2:$B$601,B107,Оплаты!$A$2:$A$601,"&gt;="&amp;A107,Оплаты!$D$2:$D$601,"учтена")+COUNTIFS(Оплаты!$B$2:$B$601,B107,Оплаты!$A$2:$A$601,"&gt;="&amp;A107,Оплаты!$D$2:$D$601,"нет суммы")&gt;0,"да","нет"))</f>
        <v>нет</v>
      </c>
      <c r="F107" s="6" t="str">
        <f>IF(E107&lt;&gt;"да","",IF(I107&gt;0,"нет суммы",SUMIFS(Оплаты!$C$2:$C$601,Оплаты!$B$2:$B$601,B107,Оплаты!$E$2:$E$601,1)))</f>
        <v/>
      </c>
      <c r="G107" t="str">
        <f>IF(E107&lt;&gt;"да","",COUNTIFS(Оплаты!$B$2:$B$601,B107,Оплаты!$A$2:$A$601,"&gt;="&amp;A107,Оплаты!$D$2:$D$601,"учтена"))</f>
        <v/>
      </c>
      <c r="H107" s="6" t="str">
        <f>IF(E107&lt;&gt;"да","",SUMIFS(Оплаты!$C$2:$C$601,Оплаты!$B$2:$B$601,B107,Оплаты!$A$2:$A$601,"&gt;="&amp;A107,Оплаты!$D$2:$D$601,"учтена"))</f>
        <v/>
      </c>
      <c r="I107" t="str">
        <f>IF(E107&lt;&gt;"да","",COUNTIFS(Оплаты!$B$2:$B$601,B107,Оплаты!$A$2:$A$601,"&gt;="&amp;A107,Оплаты!$D$2:$D$601,"нет суммы"))</f>
        <v/>
      </c>
    </row>
    <row r="108">
      <c r="A108" s="2" t="n">
        <v>46310</v>
      </c>
      <c r="B108" s="10" t="inlineStr">
        <is>
          <t>В-047</t>
        </is>
      </c>
      <c r="C108" s="10" t="inlineStr">
        <is>
          <t>ВКонтакте</t>
        </is>
      </c>
      <c r="D108" t="str">
        <f>IF(AND(A108="",B108=""),"",IF(A108="","нет даты",IF(B108="","нет клиента",IF(OR(A108&lt;Показатели!$B$4,A108&gt;Показатели!$B$5),"вне периода",IF(COUNTIFS(Оплаты!$B$2:$B$601,B108,Оплаты!$A$2:$A$601,"&lt;"&amp;A108,Оплаты!$D$2:$D$601,"учтена")&gt;0,"уже клиент",IF(COUNTIFS($B$1:B107,B108,$D$1:D107,"учтена")&gt;0,"повтор",IF(C108="","нет канала",IF(COUNTIF(Показатели!$B$9:$F$9,C108)=0,"неизвестный канал","учтена"))))))))</f>
        <v>учтена</v>
      </c>
      <c r="E108" t="str">
        <f>IF(D108&lt;&gt;"учтена","",IF(COUNTIFS(Оплаты!$B$2:$B$601,B108,Оплаты!$A$2:$A$601,"&gt;="&amp;A108,Оплаты!$D$2:$D$601,"учтена")+COUNTIFS(Оплаты!$B$2:$B$601,B108,Оплаты!$A$2:$A$601,"&gt;="&amp;A108,Оплаты!$D$2:$D$601,"нет суммы")&gt;0,"да","нет"))</f>
        <v>нет</v>
      </c>
      <c r="F108" s="6" t="str">
        <f>IF(E108&lt;&gt;"да","",IF(I108&gt;0,"нет суммы",SUMIFS(Оплаты!$C$2:$C$601,Оплаты!$B$2:$B$601,B108,Оплаты!$E$2:$E$601,1)))</f>
        <v/>
      </c>
      <c r="G108" t="str">
        <f>IF(E108&lt;&gt;"да","",COUNTIFS(Оплаты!$B$2:$B$601,B108,Оплаты!$A$2:$A$601,"&gt;="&amp;A108,Оплаты!$D$2:$D$601,"учтена"))</f>
        <v/>
      </c>
      <c r="H108" s="6" t="str">
        <f>IF(E108&lt;&gt;"да","",SUMIFS(Оплаты!$C$2:$C$601,Оплаты!$B$2:$B$601,B108,Оплаты!$A$2:$A$601,"&gt;="&amp;A108,Оплаты!$D$2:$D$601,"учтена"))</f>
        <v/>
      </c>
      <c r="I108" t="str">
        <f>IF(E108&lt;&gt;"да","",COUNTIFS(Оплаты!$B$2:$B$601,B108,Оплаты!$A$2:$A$601,"&gt;="&amp;A108,Оплаты!$D$2:$D$601,"нет суммы"))</f>
        <v/>
      </c>
    </row>
    <row r="109">
      <c r="A109" s="2" t="n">
        <v>46317</v>
      </c>
      <c r="B109" s="10" t="inlineStr">
        <is>
          <t>В-048</t>
        </is>
      </c>
      <c r="C109" s="10" t="inlineStr">
        <is>
          <t>ВКонтакте</t>
        </is>
      </c>
      <c r="D109" t="str">
        <f>IF(AND(A109="",B109=""),"",IF(A109="","нет даты",IF(B109="","нет клиента",IF(OR(A109&lt;Показатели!$B$4,A109&gt;Показатели!$B$5),"вне периода",IF(COUNTIFS(Оплаты!$B$2:$B$601,B109,Оплаты!$A$2:$A$601,"&lt;"&amp;A109,Оплаты!$D$2:$D$601,"учтена")&gt;0,"уже клиент",IF(COUNTIFS($B$1:B108,B109,$D$1:D108,"учтена")&gt;0,"повтор",IF(C109="","нет канала",IF(COUNTIF(Показатели!$B$9:$F$9,C109)=0,"неизвестный канал","учтена"))))))))</f>
        <v>учтена</v>
      </c>
      <c r="E109" t="str">
        <f>IF(D109&lt;&gt;"учтена","",IF(COUNTIFS(Оплаты!$B$2:$B$601,B109,Оплаты!$A$2:$A$601,"&gt;="&amp;A109,Оплаты!$D$2:$D$601,"учтена")+COUNTIFS(Оплаты!$B$2:$B$601,B109,Оплаты!$A$2:$A$601,"&gt;="&amp;A109,Оплаты!$D$2:$D$601,"нет суммы")&gt;0,"да","нет"))</f>
        <v>нет</v>
      </c>
      <c r="F109" s="6" t="str">
        <f>IF(E109&lt;&gt;"да","",IF(I109&gt;0,"нет суммы",SUMIFS(Оплаты!$C$2:$C$601,Оплаты!$B$2:$B$601,B109,Оплаты!$E$2:$E$601,1)))</f>
        <v/>
      </c>
      <c r="G109" t="str">
        <f>IF(E109&lt;&gt;"да","",COUNTIFS(Оплаты!$B$2:$B$601,B109,Оплаты!$A$2:$A$601,"&gt;="&amp;A109,Оплаты!$D$2:$D$601,"учтена"))</f>
        <v/>
      </c>
      <c r="H109" s="6" t="str">
        <f>IF(E109&lt;&gt;"да","",SUMIFS(Оплаты!$C$2:$C$601,Оплаты!$B$2:$B$601,B109,Оплаты!$A$2:$A$601,"&gt;="&amp;A109,Оплаты!$D$2:$D$601,"учтена"))</f>
        <v/>
      </c>
      <c r="I109" t="str">
        <f>IF(E109&lt;&gt;"да","",COUNTIFS(Оплаты!$B$2:$B$601,B109,Оплаты!$A$2:$A$601,"&gt;="&amp;A109,Оплаты!$D$2:$D$601,"нет суммы"))</f>
        <v/>
      </c>
    </row>
    <row r="110">
      <c r="A110" s="2" t="n">
        <v>46296</v>
      </c>
      <c r="B110" s="10" t="inlineStr">
        <is>
          <t>В-049</t>
        </is>
      </c>
      <c r="C110" s="10" t="inlineStr">
        <is>
          <t>ВКонтакте</t>
        </is>
      </c>
      <c r="D110" t="str">
        <f>IF(AND(A110="",B110=""),"",IF(A110="","нет даты",IF(B110="","нет клиента",IF(OR(A110&lt;Показатели!$B$4,A110&gt;Показатели!$B$5),"вне периода",IF(COUNTIFS(Оплаты!$B$2:$B$601,B110,Оплаты!$A$2:$A$601,"&lt;"&amp;A110,Оплаты!$D$2:$D$601,"учтена")&gt;0,"уже клиент",IF(COUNTIFS($B$1:B109,B110,$D$1:D109,"учтена")&gt;0,"повтор",IF(C110="","нет канала",IF(COUNTIF(Показатели!$B$9:$F$9,C110)=0,"неизвестный канал","учтена"))))))))</f>
        <v>учтена</v>
      </c>
      <c r="E110" t="str">
        <f>IF(D110&lt;&gt;"учтена","",IF(COUNTIFS(Оплаты!$B$2:$B$601,B110,Оплаты!$A$2:$A$601,"&gt;="&amp;A110,Оплаты!$D$2:$D$601,"учтена")+COUNTIFS(Оплаты!$B$2:$B$601,B110,Оплаты!$A$2:$A$601,"&gt;="&amp;A110,Оплаты!$D$2:$D$601,"нет суммы")&gt;0,"да","нет"))</f>
        <v>нет</v>
      </c>
      <c r="F110" s="6" t="str">
        <f>IF(E110&lt;&gt;"да","",IF(I110&gt;0,"нет суммы",SUMIFS(Оплаты!$C$2:$C$601,Оплаты!$B$2:$B$601,B110,Оплаты!$E$2:$E$601,1)))</f>
        <v/>
      </c>
      <c r="G110" t="str">
        <f>IF(E110&lt;&gt;"да","",COUNTIFS(Оплаты!$B$2:$B$601,B110,Оплаты!$A$2:$A$601,"&gt;="&amp;A110,Оплаты!$D$2:$D$601,"учтена"))</f>
        <v/>
      </c>
      <c r="H110" s="6" t="str">
        <f>IF(E110&lt;&gt;"да","",SUMIFS(Оплаты!$C$2:$C$601,Оплаты!$B$2:$B$601,B110,Оплаты!$A$2:$A$601,"&gt;="&amp;A110,Оплаты!$D$2:$D$601,"учтена"))</f>
        <v/>
      </c>
      <c r="I110" t="str">
        <f>IF(E110&lt;&gt;"да","",COUNTIFS(Оплаты!$B$2:$B$601,B110,Оплаты!$A$2:$A$601,"&gt;="&amp;A110,Оплаты!$D$2:$D$601,"нет суммы"))</f>
        <v/>
      </c>
    </row>
    <row r="111">
      <c r="A111" s="2" t="n">
        <v>46303</v>
      </c>
      <c r="B111" s="10" t="inlineStr">
        <is>
          <t>В-050</t>
        </is>
      </c>
      <c r="C111" s="10" t="inlineStr">
        <is>
          <t>ВКонтакте</t>
        </is>
      </c>
      <c r="D111" t="str">
        <f>IF(AND(A111="",B111=""),"",IF(A111="","нет даты",IF(B111="","нет клиента",IF(OR(A111&lt;Показатели!$B$4,A111&gt;Показатели!$B$5),"вне периода",IF(COUNTIFS(Оплаты!$B$2:$B$601,B111,Оплаты!$A$2:$A$601,"&lt;"&amp;A111,Оплаты!$D$2:$D$601,"учтена")&gt;0,"уже клиент",IF(COUNTIFS($B$1:B110,B111,$D$1:D110,"учтена")&gt;0,"повтор",IF(C111="","нет канала",IF(COUNTIF(Показатели!$B$9:$F$9,C111)=0,"неизвестный канал","учтена"))))))))</f>
        <v>учтена</v>
      </c>
      <c r="E111" t="str">
        <f>IF(D111&lt;&gt;"учтена","",IF(COUNTIFS(Оплаты!$B$2:$B$601,B111,Оплаты!$A$2:$A$601,"&gt;="&amp;A111,Оплаты!$D$2:$D$601,"учтена")+COUNTIFS(Оплаты!$B$2:$B$601,B111,Оплаты!$A$2:$A$601,"&gt;="&amp;A111,Оплаты!$D$2:$D$601,"нет суммы")&gt;0,"да","нет"))</f>
        <v>нет</v>
      </c>
      <c r="F111" s="6" t="str">
        <f>IF(E111&lt;&gt;"да","",IF(I111&gt;0,"нет суммы",SUMIFS(Оплаты!$C$2:$C$601,Оплаты!$B$2:$B$601,B111,Оплаты!$E$2:$E$601,1)))</f>
        <v/>
      </c>
      <c r="G111" t="str">
        <f>IF(E111&lt;&gt;"да","",COUNTIFS(Оплаты!$B$2:$B$601,B111,Оплаты!$A$2:$A$601,"&gt;="&amp;A111,Оплаты!$D$2:$D$601,"учтена"))</f>
        <v/>
      </c>
      <c r="H111" s="6" t="str">
        <f>IF(E111&lt;&gt;"да","",SUMIFS(Оплаты!$C$2:$C$601,Оплаты!$B$2:$B$601,B111,Оплаты!$A$2:$A$601,"&gt;="&amp;A111,Оплаты!$D$2:$D$601,"учтена"))</f>
        <v/>
      </c>
      <c r="I111" t="str">
        <f>IF(E111&lt;&gt;"да","",COUNTIFS(Оплаты!$B$2:$B$601,B111,Оплаты!$A$2:$A$601,"&gt;="&amp;A111,Оплаты!$D$2:$D$601,"нет суммы"))</f>
        <v/>
      </c>
    </row>
    <row r="112">
      <c r="A112" s="2" t="n">
        <v>46310</v>
      </c>
      <c r="B112" s="10" t="inlineStr">
        <is>
          <t>В-051</t>
        </is>
      </c>
      <c r="C112" s="10" t="inlineStr">
        <is>
          <t>ВКонтакте</t>
        </is>
      </c>
      <c r="D112" t="str">
        <f>IF(AND(A112="",B112=""),"",IF(A112="","нет даты",IF(B112="","нет клиента",IF(OR(A112&lt;Показатели!$B$4,A112&gt;Показатели!$B$5),"вне периода",IF(COUNTIFS(Оплаты!$B$2:$B$601,B112,Оплаты!$A$2:$A$601,"&lt;"&amp;A112,Оплаты!$D$2:$D$601,"учтена")&gt;0,"уже клиент",IF(COUNTIFS($B$1:B111,B112,$D$1:D111,"учтена")&gt;0,"повтор",IF(C112="","нет канала",IF(COUNTIF(Показатели!$B$9:$F$9,C112)=0,"неизвестный канал","учтена"))))))))</f>
        <v>учтена</v>
      </c>
      <c r="E112" t="str">
        <f>IF(D112&lt;&gt;"учтена","",IF(COUNTIFS(Оплаты!$B$2:$B$601,B112,Оплаты!$A$2:$A$601,"&gt;="&amp;A112,Оплаты!$D$2:$D$601,"учтена")+COUNTIFS(Оплаты!$B$2:$B$601,B112,Оплаты!$A$2:$A$601,"&gt;="&amp;A112,Оплаты!$D$2:$D$601,"нет суммы")&gt;0,"да","нет"))</f>
        <v>нет</v>
      </c>
      <c r="F112" s="6" t="str">
        <f>IF(E112&lt;&gt;"да","",IF(I112&gt;0,"нет суммы",SUMIFS(Оплаты!$C$2:$C$601,Оплаты!$B$2:$B$601,B112,Оплаты!$E$2:$E$601,1)))</f>
        <v/>
      </c>
      <c r="G112" t="str">
        <f>IF(E112&lt;&gt;"да","",COUNTIFS(Оплаты!$B$2:$B$601,B112,Оплаты!$A$2:$A$601,"&gt;="&amp;A112,Оплаты!$D$2:$D$601,"учтена"))</f>
        <v/>
      </c>
      <c r="H112" s="6" t="str">
        <f>IF(E112&lt;&gt;"да","",SUMIFS(Оплаты!$C$2:$C$601,Оплаты!$B$2:$B$601,B112,Оплаты!$A$2:$A$601,"&gt;="&amp;A112,Оплаты!$D$2:$D$601,"учтена"))</f>
        <v/>
      </c>
      <c r="I112" t="str">
        <f>IF(E112&lt;&gt;"да","",COUNTIFS(Оплаты!$B$2:$B$601,B112,Оплаты!$A$2:$A$601,"&gt;="&amp;A112,Оплаты!$D$2:$D$601,"нет суммы"))</f>
        <v/>
      </c>
    </row>
    <row r="113">
      <c r="A113" s="2" t="n">
        <v>46317</v>
      </c>
      <c r="B113" s="10" t="inlineStr">
        <is>
          <t>В-052</t>
        </is>
      </c>
      <c r="C113" s="10" t="inlineStr">
        <is>
          <t>ВКонтакте</t>
        </is>
      </c>
      <c r="D113" t="str">
        <f>IF(AND(A113="",B113=""),"",IF(A113="","нет даты",IF(B113="","нет клиента",IF(OR(A113&lt;Показатели!$B$4,A113&gt;Показатели!$B$5),"вне периода",IF(COUNTIFS(Оплаты!$B$2:$B$601,B113,Оплаты!$A$2:$A$601,"&lt;"&amp;A113,Оплаты!$D$2:$D$601,"учтена")&gt;0,"уже клиент",IF(COUNTIFS($B$1:B112,B113,$D$1:D112,"учтена")&gt;0,"повтор",IF(C113="","нет канала",IF(COUNTIF(Показатели!$B$9:$F$9,C113)=0,"неизвестный канал","учтена"))))))))</f>
        <v>учтена</v>
      </c>
      <c r="E113" t="str">
        <f>IF(D113&lt;&gt;"учтена","",IF(COUNTIFS(Оплаты!$B$2:$B$601,B113,Оплаты!$A$2:$A$601,"&gt;="&amp;A113,Оплаты!$D$2:$D$601,"учтена")+COUNTIFS(Оплаты!$B$2:$B$601,B113,Оплаты!$A$2:$A$601,"&gt;="&amp;A113,Оплаты!$D$2:$D$601,"нет суммы")&gt;0,"да","нет"))</f>
        <v>нет</v>
      </c>
      <c r="F113" s="6" t="str">
        <f>IF(E113&lt;&gt;"да","",IF(I113&gt;0,"нет суммы",SUMIFS(Оплаты!$C$2:$C$601,Оплаты!$B$2:$B$601,B113,Оплаты!$E$2:$E$601,1)))</f>
        <v/>
      </c>
      <c r="G113" t="str">
        <f>IF(E113&lt;&gt;"да","",COUNTIFS(Оплаты!$B$2:$B$601,B113,Оплаты!$A$2:$A$601,"&gt;="&amp;A113,Оплаты!$D$2:$D$601,"учтена"))</f>
        <v/>
      </c>
      <c r="H113" s="6" t="str">
        <f>IF(E113&lt;&gt;"да","",SUMIFS(Оплаты!$C$2:$C$601,Оплаты!$B$2:$B$601,B113,Оплаты!$A$2:$A$601,"&gt;="&amp;A113,Оплаты!$D$2:$D$601,"учтена"))</f>
        <v/>
      </c>
      <c r="I113" t="str">
        <f>IF(E113&lt;&gt;"да","",COUNTIFS(Оплаты!$B$2:$B$601,B113,Оплаты!$A$2:$A$601,"&gt;="&amp;A113,Оплаты!$D$2:$D$601,"нет суммы"))</f>
        <v/>
      </c>
    </row>
    <row r="114">
      <c r="A114" s="2" t="n">
        <v>46296</v>
      </c>
      <c r="B114" s="10" t="inlineStr">
        <is>
          <t>В-053</t>
        </is>
      </c>
      <c r="C114" s="10" t="inlineStr">
        <is>
          <t>ВКонтакте</t>
        </is>
      </c>
      <c r="D114" t="str">
        <f>IF(AND(A114="",B114=""),"",IF(A114="","нет даты",IF(B114="","нет клиента",IF(OR(A114&lt;Показатели!$B$4,A114&gt;Показатели!$B$5),"вне периода",IF(COUNTIFS(Оплаты!$B$2:$B$601,B114,Оплаты!$A$2:$A$601,"&lt;"&amp;A114,Оплаты!$D$2:$D$601,"учтена")&gt;0,"уже клиент",IF(COUNTIFS($B$1:B113,B114,$D$1:D113,"учтена")&gt;0,"повтор",IF(C114="","нет канала",IF(COUNTIF(Показатели!$B$9:$F$9,C114)=0,"неизвестный канал","учтена"))))))))</f>
        <v>учтена</v>
      </c>
      <c r="E114" t="str">
        <f>IF(D114&lt;&gt;"учтена","",IF(COUNTIFS(Оплаты!$B$2:$B$601,B114,Оплаты!$A$2:$A$601,"&gt;="&amp;A114,Оплаты!$D$2:$D$601,"учтена")+COUNTIFS(Оплаты!$B$2:$B$601,B114,Оплаты!$A$2:$A$601,"&gt;="&amp;A114,Оплаты!$D$2:$D$601,"нет суммы")&gt;0,"да","нет"))</f>
        <v>нет</v>
      </c>
      <c r="F114" s="6" t="str">
        <f>IF(E114&lt;&gt;"да","",IF(I114&gt;0,"нет суммы",SUMIFS(Оплаты!$C$2:$C$601,Оплаты!$B$2:$B$601,B114,Оплаты!$E$2:$E$601,1)))</f>
        <v/>
      </c>
      <c r="G114" t="str">
        <f>IF(E114&lt;&gt;"да","",COUNTIFS(Оплаты!$B$2:$B$601,B114,Оплаты!$A$2:$A$601,"&gt;="&amp;A114,Оплаты!$D$2:$D$601,"учтена"))</f>
        <v/>
      </c>
      <c r="H114" s="6" t="str">
        <f>IF(E114&lt;&gt;"да","",SUMIFS(Оплаты!$C$2:$C$601,Оплаты!$B$2:$B$601,B114,Оплаты!$A$2:$A$601,"&gt;="&amp;A114,Оплаты!$D$2:$D$601,"учтена"))</f>
        <v/>
      </c>
      <c r="I114" t="str">
        <f>IF(E114&lt;&gt;"да","",COUNTIFS(Оплаты!$B$2:$B$601,B114,Оплаты!$A$2:$A$601,"&gt;="&amp;A114,Оплаты!$D$2:$D$601,"нет суммы"))</f>
        <v/>
      </c>
    </row>
    <row r="115">
      <c r="A115" s="2" t="n">
        <v>46303</v>
      </c>
      <c r="B115" s="10" t="inlineStr">
        <is>
          <t>В-054</t>
        </is>
      </c>
      <c r="C115" s="10" t="inlineStr">
        <is>
          <t>ВКонтакте</t>
        </is>
      </c>
      <c r="D115" t="str">
        <f>IF(AND(A115="",B115=""),"",IF(A115="","нет даты",IF(B115="","нет клиента",IF(OR(A115&lt;Показатели!$B$4,A115&gt;Показатели!$B$5),"вне периода",IF(COUNTIFS(Оплаты!$B$2:$B$601,B115,Оплаты!$A$2:$A$601,"&lt;"&amp;A115,Оплаты!$D$2:$D$601,"учтена")&gt;0,"уже клиент",IF(COUNTIFS($B$1:B114,B115,$D$1:D114,"учтена")&gt;0,"повтор",IF(C115="","нет канала",IF(COUNTIF(Показатели!$B$9:$F$9,C115)=0,"неизвестный канал","учтена"))))))))</f>
        <v>учтена</v>
      </c>
      <c r="E115" t="str">
        <f>IF(D115&lt;&gt;"учтена","",IF(COUNTIFS(Оплаты!$B$2:$B$601,B115,Оплаты!$A$2:$A$601,"&gt;="&amp;A115,Оплаты!$D$2:$D$601,"учтена")+COUNTIFS(Оплаты!$B$2:$B$601,B115,Оплаты!$A$2:$A$601,"&gt;="&amp;A115,Оплаты!$D$2:$D$601,"нет суммы")&gt;0,"да","нет"))</f>
        <v>нет</v>
      </c>
      <c r="F115" s="6" t="str">
        <f>IF(E115&lt;&gt;"да","",IF(I115&gt;0,"нет суммы",SUMIFS(Оплаты!$C$2:$C$601,Оплаты!$B$2:$B$601,B115,Оплаты!$E$2:$E$601,1)))</f>
        <v/>
      </c>
      <c r="G115" t="str">
        <f>IF(E115&lt;&gt;"да","",COUNTIFS(Оплаты!$B$2:$B$601,B115,Оплаты!$A$2:$A$601,"&gt;="&amp;A115,Оплаты!$D$2:$D$601,"учтена"))</f>
        <v/>
      </c>
      <c r="H115" s="6" t="str">
        <f>IF(E115&lt;&gt;"да","",SUMIFS(Оплаты!$C$2:$C$601,Оплаты!$B$2:$B$601,B115,Оплаты!$A$2:$A$601,"&gt;="&amp;A115,Оплаты!$D$2:$D$601,"учтена"))</f>
        <v/>
      </c>
      <c r="I115" t="str">
        <f>IF(E115&lt;&gt;"да","",COUNTIFS(Оплаты!$B$2:$B$601,B115,Оплаты!$A$2:$A$601,"&gt;="&amp;A115,Оплаты!$D$2:$D$601,"нет суммы"))</f>
        <v/>
      </c>
    </row>
    <row r="116">
      <c r="A116" s="2" t="n">
        <v>46310</v>
      </c>
      <c r="B116" s="10" t="inlineStr">
        <is>
          <t>В-055</t>
        </is>
      </c>
      <c r="C116" s="10" t="inlineStr">
        <is>
          <t>ВКонтакте</t>
        </is>
      </c>
      <c r="D116" t="str">
        <f>IF(AND(A116="",B116=""),"",IF(A116="","нет даты",IF(B116="","нет клиента",IF(OR(A116&lt;Показатели!$B$4,A116&gt;Показатели!$B$5),"вне периода",IF(COUNTIFS(Оплаты!$B$2:$B$601,B116,Оплаты!$A$2:$A$601,"&lt;"&amp;A116,Оплаты!$D$2:$D$601,"учтена")&gt;0,"уже клиент",IF(COUNTIFS($B$1:B115,B116,$D$1:D115,"учтена")&gt;0,"повтор",IF(C116="","нет канала",IF(COUNTIF(Показатели!$B$9:$F$9,C116)=0,"неизвестный канал","учтена"))))))))</f>
        <v>учтена</v>
      </c>
      <c r="E116" t="str">
        <f>IF(D116&lt;&gt;"учтена","",IF(COUNTIFS(Оплаты!$B$2:$B$601,B116,Оплаты!$A$2:$A$601,"&gt;="&amp;A116,Оплаты!$D$2:$D$601,"учтена")+COUNTIFS(Оплаты!$B$2:$B$601,B116,Оплаты!$A$2:$A$601,"&gt;="&amp;A116,Оплаты!$D$2:$D$601,"нет суммы")&gt;0,"да","нет"))</f>
        <v>нет</v>
      </c>
      <c r="F116" s="6" t="str">
        <f>IF(E116&lt;&gt;"да","",IF(I116&gt;0,"нет суммы",SUMIFS(Оплаты!$C$2:$C$601,Оплаты!$B$2:$B$601,B116,Оплаты!$E$2:$E$601,1)))</f>
        <v/>
      </c>
      <c r="G116" t="str">
        <f>IF(E116&lt;&gt;"да","",COUNTIFS(Оплаты!$B$2:$B$601,B116,Оплаты!$A$2:$A$601,"&gt;="&amp;A116,Оплаты!$D$2:$D$601,"учтена"))</f>
        <v/>
      </c>
      <c r="H116" s="6" t="str">
        <f>IF(E116&lt;&gt;"да","",SUMIFS(Оплаты!$C$2:$C$601,Оплаты!$B$2:$B$601,B116,Оплаты!$A$2:$A$601,"&gt;="&amp;A116,Оплаты!$D$2:$D$601,"учтена"))</f>
        <v/>
      </c>
      <c r="I116" t="str">
        <f>IF(E116&lt;&gt;"да","",COUNTIFS(Оплаты!$B$2:$B$601,B116,Оплаты!$A$2:$A$601,"&gt;="&amp;A116,Оплаты!$D$2:$D$601,"нет суммы"))</f>
        <v/>
      </c>
    </row>
    <row r="117">
      <c r="A117" s="2" t="n">
        <v>46317</v>
      </c>
      <c r="B117" s="10" t="inlineStr">
        <is>
          <t>В-056</t>
        </is>
      </c>
      <c r="C117" s="10" t="inlineStr">
        <is>
          <t>ВКонтакте</t>
        </is>
      </c>
      <c r="D117" t="str">
        <f>IF(AND(A117="",B117=""),"",IF(A117="","нет даты",IF(B117="","нет клиента",IF(OR(A117&lt;Показатели!$B$4,A117&gt;Показатели!$B$5),"вне периода",IF(COUNTIFS(Оплаты!$B$2:$B$601,B117,Оплаты!$A$2:$A$601,"&lt;"&amp;A117,Оплаты!$D$2:$D$601,"учтена")&gt;0,"уже клиент",IF(COUNTIFS($B$1:B116,B117,$D$1:D116,"учтена")&gt;0,"повтор",IF(C117="","нет канала",IF(COUNTIF(Показатели!$B$9:$F$9,C117)=0,"неизвестный канал","учтена"))))))))</f>
        <v>учтена</v>
      </c>
      <c r="E117" t="str">
        <f>IF(D117&lt;&gt;"учтена","",IF(COUNTIFS(Оплаты!$B$2:$B$601,B117,Оплаты!$A$2:$A$601,"&gt;="&amp;A117,Оплаты!$D$2:$D$601,"учтена")+COUNTIFS(Оплаты!$B$2:$B$601,B117,Оплаты!$A$2:$A$601,"&gt;="&amp;A117,Оплаты!$D$2:$D$601,"нет суммы")&gt;0,"да","нет"))</f>
        <v>нет</v>
      </c>
      <c r="F117" s="6" t="str">
        <f>IF(E117&lt;&gt;"да","",IF(I117&gt;0,"нет суммы",SUMIFS(Оплаты!$C$2:$C$601,Оплаты!$B$2:$B$601,B117,Оплаты!$E$2:$E$601,1)))</f>
        <v/>
      </c>
      <c r="G117" t="str">
        <f>IF(E117&lt;&gt;"да","",COUNTIFS(Оплаты!$B$2:$B$601,B117,Оплаты!$A$2:$A$601,"&gt;="&amp;A117,Оплаты!$D$2:$D$601,"учтена"))</f>
        <v/>
      </c>
      <c r="H117" s="6" t="str">
        <f>IF(E117&lt;&gt;"да","",SUMIFS(Оплаты!$C$2:$C$601,Оплаты!$B$2:$B$601,B117,Оплаты!$A$2:$A$601,"&gt;="&amp;A117,Оплаты!$D$2:$D$601,"учтена"))</f>
        <v/>
      </c>
      <c r="I117" t="str">
        <f>IF(E117&lt;&gt;"да","",COUNTIFS(Оплаты!$B$2:$B$601,B117,Оплаты!$A$2:$A$601,"&gt;="&amp;A117,Оплаты!$D$2:$D$601,"нет суммы"))</f>
        <v/>
      </c>
    </row>
    <row r="118">
      <c r="A118" s="2" t="n">
        <v>46296</v>
      </c>
      <c r="B118" s="10" t="inlineStr">
        <is>
          <t>В-057</t>
        </is>
      </c>
      <c r="C118" s="10" t="inlineStr">
        <is>
          <t>ВКонтакте</t>
        </is>
      </c>
      <c r="D118" t="str">
        <f>IF(AND(A118="",B118=""),"",IF(A118="","нет даты",IF(B118="","нет клиента",IF(OR(A118&lt;Показатели!$B$4,A118&gt;Показатели!$B$5),"вне периода",IF(COUNTIFS(Оплаты!$B$2:$B$601,B118,Оплаты!$A$2:$A$601,"&lt;"&amp;A118,Оплаты!$D$2:$D$601,"учтена")&gt;0,"уже клиент",IF(COUNTIFS($B$1:B117,B118,$D$1:D117,"учтена")&gt;0,"повтор",IF(C118="","нет канала",IF(COUNTIF(Показатели!$B$9:$F$9,C118)=0,"неизвестный канал","учтена"))))))))</f>
        <v>учтена</v>
      </c>
      <c r="E118" t="str">
        <f>IF(D118&lt;&gt;"учтена","",IF(COUNTIFS(Оплаты!$B$2:$B$601,B118,Оплаты!$A$2:$A$601,"&gt;="&amp;A118,Оплаты!$D$2:$D$601,"учтена")+COUNTIFS(Оплаты!$B$2:$B$601,B118,Оплаты!$A$2:$A$601,"&gt;="&amp;A118,Оплаты!$D$2:$D$601,"нет суммы")&gt;0,"да","нет"))</f>
        <v>нет</v>
      </c>
      <c r="F118" s="6" t="str">
        <f>IF(E118&lt;&gt;"да","",IF(I118&gt;0,"нет суммы",SUMIFS(Оплаты!$C$2:$C$601,Оплаты!$B$2:$B$601,B118,Оплаты!$E$2:$E$601,1)))</f>
        <v/>
      </c>
      <c r="G118" t="str">
        <f>IF(E118&lt;&gt;"да","",COUNTIFS(Оплаты!$B$2:$B$601,B118,Оплаты!$A$2:$A$601,"&gt;="&amp;A118,Оплаты!$D$2:$D$601,"учтена"))</f>
        <v/>
      </c>
      <c r="H118" s="6" t="str">
        <f>IF(E118&lt;&gt;"да","",SUMIFS(Оплаты!$C$2:$C$601,Оплаты!$B$2:$B$601,B118,Оплаты!$A$2:$A$601,"&gt;="&amp;A118,Оплаты!$D$2:$D$601,"учтена"))</f>
        <v/>
      </c>
      <c r="I118" t="str">
        <f>IF(E118&lt;&gt;"да","",COUNTIFS(Оплаты!$B$2:$B$601,B118,Оплаты!$A$2:$A$601,"&gt;="&amp;A118,Оплаты!$D$2:$D$601,"нет суммы"))</f>
        <v/>
      </c>
    </row>
    <row r="119">
      <c r="A119" s="2" t="n">
        <v>46303</v>
      </c>
      <c r="B119" s="10" t="inlineStr">
        <is>
          <t>В-058</t>
        </is>
      </c>
      <c r="C119" s="10" t="inlineStr">
        <is>
          <t>ВКонтакте</t>
        </is>
      </c>
      <c r="D119" t="str">
        <f>IF(AND(A119="",B119=""),"",IF(A119="","нет даты",IF(B119="","нет клиента",IF(OR(A119&lt;Показатели!$B$4,A119&gt;Показатели!$B$5),"вне периода",IF(COUNTIFS(Оплаты!$B$2:$B$601,B119,Оплаты!$A$2:$A$601,"&lt;"&amp;A119,Оплаты!$D$2:$D$601,"учтена")&gt;0,"уже клиент",IF(COUNTIFS($B$1:B118,B119,$D$1:D118,"учтена")&gt;0,"повтор",IF(C119="","нет канала",IF(COUNTIF(Показатели!$B$9:$F$9,C119)=0,"неизвестный канал","учтена"))))))))</f>
        <v>учтена</v>
      </c>
      <c r="E119" t="str">
        <f>IF(D119&lt;&gt;"учтена","",IF(COUNTIFS(Оплаты!$B$2:$B$601,B119,Оплаты!$A$2:$A$601,"&gt;="&amp;A119,Оплаты!$D$2:$D$601,"учтена")+COUNTIFS(Оплаты!$B$2:$B$601,B119,Оплаты!$A$2:$A$601,"&gt;="&amp;A119,Оплаты!$D$2:$D$601,"нет суммы")&gt;0,"да","нет"))</f>
        <v>нет</v>
      </c>
      <c r="F119" s="6" t="str">
        <f>IF(E119&lt;&gt;"да","",IF(I119&gt;0,"нет суммы",SUMIFS(Оплаты!$C$2:$C$601,Оплаты!$B$2:$B$601,B119,Оплаты!$E$2:$E$601,1)))</f>
        <v/>
      </c>
      <c r="G119" t="str">
        <f>IF(E119&lt;&gt;"да","",COUNTIFS(Оплаты!$B$2:$B$601,B119,Оплаты!$A$2:$A$601,"&gt;="&amp;A119,Оплаты!$D$2:$D$601,"учтена"))</f>
        <v/>
      </c>
      <c r="H119" s="6" t="str">
        <f>IF(E119&lt;&gt;"да","",SUMIFS(Оплаты!$C$2:$C$601,Оплаты!$B$2:$B$601,B119,Оплаты!$A$2:$A$601,"&gt;="&amp;A119,Оплаты!$D$2:$D$601,"учтена"))</f>
        <v/>
      </c>
      <c r="I119" t="str">
        <f>IF(E119&lt;&gt;"да","",COUNTIFS(Оплаты!$B$2:$B$601,B119,Оплаты!$A$2:$A$601,"&gt;="&amp;A119,Оплаты!$D$2:$D$601,"нет суммы"))</f>
        <v/>
      </c>
    </row>
    <row r="120">
      <c r="A120" s="2" t="n">
        <v>46310</v>
      </c>
      <c r="B120" s="10" t="inlineStr">
        <is>
          <t>В-059</t>
        </is>
      </c>
      <c r="C120" s="10" t="inlineStr">
        <is>
          <t>ВКонтакте</t>
        </is>
      </c>
      <c r="D120" t="str">
        <f>IF(AND(A120="",B120=""),"",IF(A120="","нет даты",IF(B120="","нет клиента",IF(OR(A120&lt;Показатели!$B$4,A120&gt;Показатели!$B$5),"вне периода",IF(COUNTIFS(Оплаты!$B$2:$B$601,B120,Оплаты!$A$2:$A$601,"&lt;"&amp;A120,Оплаты!$D$2:$D$601,"учтена")&gt;0,"уже клиент",IF(COUNTIFS($B$1:B119,B120,$D$1:D119,"учтена")&gt;0,"повтор",IF(C120="","нет канала",IF(COUNTIF(Показатели!$B$9:$F$9,C120)=0,"неизвестный канал","учтена"))))))))</f>
        <v>учтена</v>
      </c>
      <c r="E120" t="str">
        <f>IF(D120&lt;&gt;"учтена","",IF(COUNTIFS(Оплаты!$B$2:$B$601,B120,Оплаты!$A$2:$A$601,"&gt;="&amp;A120,Оплаты!$D$2:$D$601,"учтена")+COUNTIFS(Оплаты!$B$2:$B$601,B120,Оплаты!$A$2:$A$601,"&gt;="&amp;A120,Оплаты!$D$2:$D$601,"нет суммы")&gt;0,"да","нет"))</f>
        <v>нет</v>
      </c>
      <c r="F120" s="6" t="str">
        <f>IF(E120&lt;&gt;"да","",IF(I120&gt;0,"нет суммы",SUMIFS(Оплаты!$C$2:$C$601,Оплаты!$B$2:$B$601,B120,Оплаты!$E$2:$E$601,1)))</f>
        <v/>
      </c>
      <c r="G120" t="str">
        <f>IF(E120&lt;&gt;"да","",COUNTIFS(Оплаты!$B$2:$B$601,B120,Оплаты!$A$2:$A$601,"&gt;="&amp;A120,Оплаты!$D$2:$D$601,"учтена"))</f>
        <v/>
      </c>
      <c r="H120" s="6" t="str">
        <f>IF(E120&lt;&gt;"да","",SUMIFS(Оплаты!$C$2:$C$601,Оплаты!$B$2:$B$601,B120,Оплаты!$A$2:$A$601,"&gt;="&amp;A120,Оплаты!$D$2:$D$601,"учтена"))</f>
        <v/>
      </c>
      <c r="I120" t="str">
        <f>IF(E120&lt;&gt;"да","",COUNTIFS(Оплаты!$B$2:$B$601,B120,Оплаты!$A$2:$A$601,"&gt;="&amp;A120,Оплаты!$D$2:$D$601,"нет суммы"))</f>
        <v/>
      </c>
    </row>
    <row r="121">
      <c r="A121" s="2" t="n">
        <v>46317</v>
      </c>
      <c r="B121" s="10" t="inlineStr">
        <is>
          <t>В-060</t>
        </is>
      </c>
      <c r="C121" s="10" t="inlineStr">
        <is>
          <t>ВКонтакте</t>
        </is>
      </c>
      <c r="D121" t="str">
        <f>IF(AND(A121="",B121=""),"",IF(A121="","нет даты",IF(B121="","нет клиента",IF(OR(A121&lt;Показатели!$B$4,A121&gt;Показатели!$B$5),"вне периода",IF(COUNTIFS(Оплаты!$B$2:$B$601,B121,Оплаты!$A$2:$A$601,"&lt;"&amp;A121,Оплаты!$D$2:$D$601,"учтена")&gt;0,"уже клиент",IF(COUNTIFS($B$1:B120,B121,$D$1:D120,"учтена")&gt;0,"повтор",IF(C121="","нет канала",IF(COUNTIF(Показатели!$B$9:$F$9,C121)=0,"неизвестный канал","учтена"))))))))</f>
        <v>учтена</v>
      </c>
      <c r="E121" t="str">
        <f>IF(D121&lt;&gt;"учтена","",IF(COUNTIFS(Оплаты!$B$2:$B$601,B121,Оплаты!$A$2:$A$601,"&gt;="&amp;A121,Оплаты!$D$2:$D$601,"учтена")+COUNTIFS(Оплаты!$B$2:$B$601,B121,Оплаты!$A$2:$A$601,"&gt;="&amp;A121,Оплаты!$D$2:$D$601,"нет суммы")&gt;0,"да","нет"))</f>
        <v>нет</v>
      </c>
      <c r="F121" s="6" t="str">
        <f>IF(E121&lt;&gt;"да","",IF(I121&gt;0,"нет суммы",SUMIFS(Оплаты!$C$2:$C$601,Оплаты!$B$2:$B$601,B121,Оплаты!$E$2:$E$601,1)))</f>
        <v/>
      </c>
      <c r="G121" t="str">
        <f>IF(E121&lt;&gt;"да","",COUNTIFS(Оплаты!$B$2:$B$601,B121,Оплаты!$A$2:$A$601,"&gt;="&amp;A121,Оплаты!$D$2:$D$601,"учтена"))</f>
        <v/>
      </c>
      <c r="H121" s="6" t="str">
        <f>IF(E121&lt;&gt;"да","",SUMIFS(Оплаты!$C$2:$C$601,Оплаты!$B$2:$B$601,B121,Оплаты!$A$2:$A$601,"&gt;="&amp;A121,Оплаты!$D$2:$D$601,"учтена"))</f>
        <v/>
      </c>
      <c r="I121" t="str">
        <f>IF(E121&lt;&gt;"да","",COUNTIFS(Оплаты!$B$2:$B$601,B121,Оплаты!$A$2:$A$601,"&gt;="&amp;A121,Оплаты!$D$2:$D$601,"нет суммы"))</f>
        <v/>
      </c>
    </row>
    <row r="122">
      <c r="A122" s="2" t="n">
        <v>46296</v>
      </c>
      <c r="B122" s="10" t="inlineStr">
        <is>
          <t>В-061</t>
        </is>
      </c>
      <c r="C122" s="10" t="inlineStr">
        <is>
          <t>ВКонтакте</t>
        </is>
      </c>
      <c r="D122" t="str">
        <f>IF(AND(A122="",B122=""),"",IF(A122="","нет даты",IF(B122="","нет клиента",IF(OR(A122&lt;Показатели!$B$4,A122&gt;Показатели!$B$5),"вне периода",IF(COUNTIFS(Оплаты!$B$2:$B$601,B122,Оплаты!$A$2:$A$601,"&lt;"&amp;A122,Оплаты!$D$2:$D$601,"учтена")&gt;0,"уже клиент",IF(COUNTIFS($B$1:B121,B122,$D$1:D121,"учтена")&gt;0,"повтор",IF(C122="","нет канала",IF(COUNTIF(Показатели!$B$9:$F$9,C122)=0,"неизвестный канал","учтена"))))))))</f>
        <v>учтена</v>
      </c>
      <c r="E122" t="str">
        <f>IF(D122&lt;&gt;"учтена","",IF(COUNTIFS(Оплаты!$B$2:$B$601,B122,Оплаты!$A$2:$A$601,"&gt;="&amp;A122,Оплаты!$D$2:$D$601,"учтена")+COUNTIFS(Оплаты!$B$2:$B$601,B122,Оплаты!$A$2:$A$601,"&gt;="&amp;A122,Оплаты!$D$2:$D$601,"нет суммы")&gt;0,"да","нет"))</f>
        <v>нет</v>
      </c>
      <c r="F122" s="6" t="str">
        <f>IF(E122&lt;&gt;"да","",IF(I122&gt;0,"нет суммы",SUMIFS(Оплаты!$C$2:$C$601,Оплаты!$B$2:$B$601,B122,Оплаты!$E$2:$E$601,1)))</f>
        <v/>
      </c>
      <c r="G122" t="str">
        <f>IF(E122&lt;&gt;"да","",COUNTIFS(Оплаты!$B$2:$B$601,B122,Оплаты!$A$2:$A$601,"&gt;="&amp;A122,Оплаты!$D$2:$D$601,"учтена"))</f>
        <v/>
      </c>
      <c r="H122" s="6" t="str">
        <f>IF(E122&lt;&gt;"да","",SUMIFS(Оплаты!$C$2:$C$601,Оплаты!$B$2:$B$601,B122,Оплаты!$A$2:$A$601,"&gt;="&amp;A122,Оплаты!$D$2:$D$601,"учтена"))</f>
        <v/>
      </c>
      <c r="I122" t="str">
        <f>IF(E122&lt;&gt;"да","",COUNTIFS(Оплаты!$B$2:$B$601,B122,Оплаты!$A$2:$A$601,"&gt;="&amp;A122,Оплаты!$D$2:$D$601,"нет суммы"))</f>
        <v/>
      </c>
    </row>
    <row r="123">
      <c r="A123" s="2" t="n">
        <v>46303</v>
      </c>
      <c r="B123" s="10" t="inlineStr">
        <is>
          <t>В-062</t>
        </is>
      </c>
      <c r="C123" s="10" t="inlineStr">
        <is>
          <t>ВКонтакте</t>
        </is>
      </c>
      <c r="D123" t="str">
        <f>IF(AND(A123="",B123=""),"",IF(A123="","нет даты",IF(B123="","нет клиента",IF(OR(A123&lt;Показатели!$B$4,A123&gt;Показатели!$B$5),"вне периода",IF(COUNTIFS(Оплаты!$B$2:$B$601,B123,Оплаты!$A$2:$A$601,"&lt;"&amp;A123,Оплаты!$D$2:$D$601,"учтена")&gt;0,"уже клиент",IF(COUNTIFS($B$1:B122,B123,$D$1:D122,"учтена")&gt;0,"повтор",IF(C123="","нет канала",IF(COUNTIF(Показатели!$B$9:$F$9,C123)=0,"неизвестный канал","учтена"))))))))</f>
        <v>учтена</v>
      </c>
      <c r="E123" t="str">
        <f>IF(D123&lt;&gt;"учтена","",IF(COUNTIFS(Оплаты!$B$2:$B$601,B123,Оплаты!$A$2:$A$601,"&gt;="&amp;A123,Оплаты!$D$2:$D$601,"учтена")+COUNTIFS(Оплаты!$B$2:$B$601,B123,Оплаты!$A$2:$A$601,"&gt;="&amp;A123,Оплаты!$D$2:$D$601,"нет суммы")&gt;0,"да","нет"))</f>
        <v>нет</v>
      </c>
      <c r="F123" s="6" t="str">
        <f>IF(E123&lt;&gt;"да","",IF(I123&gt;0,"нет суммы",SUMIFS(Оплаты!$C$2:$C$601,Оплаты!$B$2:$B$601,B123,Оплаты!$E$2:$E$601,1)))</f>
        <v/>
      </c>
      <c r="G123" t="str">
        <f>IF(E123&lt;&gt;"да","",COUNTIFS(Оплаты!$B$2:$B$601,B123,Оплаты!$A$2:$A$601,"&gt;="&amp;A123,Оплаты!$D$2:$D$601,"учтена"))</f>
        <v/>
      </c>
      <c r="H123" s="6" t="str">
        <f>IF(E123&lt;&gt;"да","",SUMIFS(Оплаты!$C$2:$C$601,Оплаты!$B$2:$B$601,B123,Оплаты!$A$2:$A$601,"&gt;="&amp;A123,Оплаты!$D$2:$D$601,"учтена"))</f>
        <v/>
      </c>
      <c r="I123" t="str">
        <f>IF(E123&lt;&gt;"да","",COUNTIFS(Оплаты!$B$2:$B$601,B123,Оплаты!$A$2:$A$601,"&gt;="&amp;A123,Оплаты!$D$2:$D$601,"нет суммы"))</f>
        <v/>
      </c>
    </row>
    <row r="124">
      <c r="A124" s="2" t="n">
        <v>46310</v>
      </c>
      <c r="B124" s="10" t="inlineStr">
        <is>
          <t>В-063</t>
        </is>
      </c>
      <c r="C124" s="10" t="inlineStr">
        <is>
          <t>ВКонтакте</t>
        </is>
      </c>
      <c r="D124" t="str">
        <f>IF(AND(A124="",B124=""),"",IF(A124="","нет даты",IF(B124="","нет клиента",IF(OR(A124&lt;Показатели!$B$4,A124&gt;Показатели!$B$5),"вне периода",IF(COUNTIFS(Оплаты!$B$2:$B$601,B124,Оплаты!$A$2:$A$601,"&lt;"&amp;A124,Оплаты!$D$2:$D$601,"учтена")&gt;0,"уже клиент",IF(COUNTIFS($B$1:B123,B124,$D$1:D123,"учтена")&gt;0,"повтор",IF(C124="","нет канала",IF(COUNTIF(Показатели!$B$9:$F$9,C124)=0,"неизвестный канал","учтена"))))))))</f>
        <v>учтена</v>
      </c>
      <c r="E124" t="str">
        <f>IF(D124&lt;&gt;"учтена","",IF(COUNTIFS(Оплаты!$B$2:$B$601,B124,Оплаты!$A$2:$A$601,"&gt;="&amp;A124,Оплаты!$D$2:$D$601,"учтена")+COUNTIFS(Оплаты!$B$2:$B$601,B124,Оплаты!$A$2:$A$601,"&gt;="&amp;A124,Оплаты!$D$2:$D$601,"нет суммы")&gt;0,"да","нет"))</f>
        <v>нет</v>
      </c>
      <c r="F124" s="6" t="str">
        <f>IF(E124&lt;&gt;"да","",IF(I124&gt;0,"нет суммы",SUMIFS(Оплаты!$C$2:$C$601,Оплаты!$B$2:$B$601,B124,Оплаты!$E$2:$E$601,1)))</f>
        <v/>
      </c>
      <c r="G124" t="str">
        <f>IF(E124&lt;&gt;"да","",COUNTIFS(Оплаты!$B$2:$B$601,B124,Оплаты!$A$2:$A$601,"&gt;="&amp;A124,Оплаты!$D$2:$D$601,"учтена"))</f>
        <v/>
      </c>
      <c r="H124" s="6" t="str">
        <f>IF(E124&lt;&gt;"да","",SUMIFS(Оплаты!$C$2:$C$601,Оплаты!$B$2:$B$601,B124,Оплаты!$A$2:$A$601,"&gt;="&amp;A124,Оплаты!$D$2:$D$601,"учтена"))</f>
        <v/>
      </c>
      <c r="I124" t="str">
        <f>IF(E124&lt;&gt;"да","",COUNTIFS(Оплаты!$B$2:$B$601,B124,Оплаты!$A$2:$A$601,"&gt;="&amp;A124,Оплаты!$D$2:$D$601,"нет суммы"))</f>
        <v/>
      </c>
    </row>
    <row r="125">
      <c r="A125" s="2" t="n">
        <v>46317</v>
      </c>
      <c r="B125" s="10" t="inlineStr">
        <is>
          <t>В-064</t>
        </is>
      </c>
      <c r="C125" s="10" t="inlineStr">
        <is>
          <t>ВКонтакте</t>
        </is>
      </c>
      <c r="D125" t="str">
        <f>IF(AND(A125="",B125=""),"",IF(A125="","нет даты",IF(B125="","нет клиента",IF(OR(A125&lt;Показатели!$B$4,A125&gt;Показатели!$B$5),"вне периода",IF(COUNTIFS(Оплаты!$B$2:$B$601,B125,Оплаты!$A$2:$A$601,"&lt;"&amp;A125,Оплаты!$D$2:$D$601,"учтена")&gt;0,"уже клиент",IF(COUNTIFS($B$1:B124,B125,$D$1:D124,"учтена")&gt;0,"повтор",IF(C125="","нет канала",IF(COUNTIF(Показатели!$B$9:$F$9,C125)=0,"неизвестный канал","учтена"))))))))</f>
        <v>учтена</v>
      </c>
      <c r="E125" t="str">
        <f>IF(D125&lt;&gt;"учтена","",IF(COUNTIFS(Оплаты!$B$2:$B$601,B125,Оплаты!$A$2:$A$601,"&gt;="&amp;A125,Оплаты!$D$2:$D$601,"учтена")+COUNTIFS(Оплаты!$B$2:$B$601,B125,Оплаты!$A$2:$A$601,"&gt;="&amp;A125,Оплаты!$D$2:$D$601,"нет суммы")&gt;0,"да","нет"))</f>
        <v>нет</v>
      </c>
      <c r="F125" s="6" t="str">
        <f>IF(E125&lt;&gt;"да","",IF(I125&gt;0,"нет суммы",SUMIFS(Оплаты!$C$2:$C$601,Оплаты!$B$2:$B$601,B125,Оплаты!$E$2:$E$601,1)))</f>
        <v/>
      </c>
      <c r="G125" t="str">
        <f>IF(E125&lt;&gt;"да","",COUNTIFS(Оплаты!$B$2:$B$601,B125,Оплаты!$A$2:$A$601,"&gt;="&amp;A125,Оплаты!$D$2:$D$601,"учтена"))</f>
        <v/>
      </c>
      <c r="H125" s="6" t="str">
        <f>IF(E125&lt;&gt;"да","",SUMIFS(Оплаты!$C$2:$C$601,Оплаты!$B$2:$B$601,B125,Оплаты!$A$2:$A$601,"&gt;="&amp;A125,Оплаты!$D$2:$D$601,"учтена"))</f>
        <v/>
      </c>
      <c r="I125" t="str">
        <f>IF(E125&lt;&gt;"да","",COUNTIFS(Оплаты!$B$2:$B$601,B125,Оплаты!$A$2:$A$601,"&gt;="&amp;A125,Оплаты!$D$2:$D$601,"нет суммы"))</f>
        <v/>
      </c>
    </row>
    <row r="126">
      <c r="A126" s="2" t="n">
        <v>46296</v>
      </c>
      <c r="B126" s="10" t="inlineStr">
        <is>
          <t>В-065</t>
        </is>
      </c>
      <c r="C126" s="10" t="inlineStr">
        <is>
          <t>ВКонтакте</t>
        </is>
      </c>
      <c r="D126" t="str">
        <f>IF(AND(A126="",B126=""),"",IF(A126="","нет даты",IF(B126="","нет клиента",IF(OR(A126&lt;Показатели!$B$4,A126&gt;Показатели!$B$5),"вне периода",IF(COUNTIFS(Оплаты!$B$2:$B$601,B126,Оплаты!$A$2:$A$601,"&lt;"&amp;A126,Оплаты!$D$2:$D$601,"учтена")&gt;0,"уже клиент",IF(COUNTIFS($B$1:B125,B126,$D$1:D125,"учтена")&gt;0,"повтор",IF(C126="","нет канала",IF(COUNTIF(Показатели!$B$9:$F$9,C126)=0,"неизвестный канал","учтена"))))))))</f>
        <v>учтена</v>
      </c>
      <c r="E126" t="str">
        <f>IF(D126&lt;&gt;"учтена","",IF(COUNTIFS(Оплаты!$B$2:$B$601,B126,Оплаты!$A$2:$A$601,"&gt;="&amp;A126,Оплаты!$D$2:$D$601,"учтена")+COUNTIFS(Оплаты!$B$2:$B$601,B126,Оплаты!$A$2:$A$601,"&gt;="&amp;A126,Оплаты!$D$2:$D$601,"нет суммы")&gt;0,"да","нет"))</f>
        <v>нет</v>
      </c>
      <c r="F126" s="6" t="str">
        <f>IF(E126&lt;&gt;"да","",IF(I126&gt;0,"нет суммы",SUMIFS(Оплаты!$C$2:$C$601,Оплаты!$B$2:$B$601,B126,Оплаты!$E$2:$E$601,1)))</f>
        <v/>
      </c>
      <c r="G126" t="str">
        <f>IF(E126&lt;&gt;"да","",COUNTIFS(Оплаты!$B$2:$B$601,B126,Оплаты!$A$2:$A$601,"&gt;="&amp;A126,Оплаты!$D$2:$D$601,"учтена"))</f>
        <v/>
      </c>
      <c r="H126" s="6" t="str">
        <f>IF(E126&lt;&gt;"да","",SUMIFS(Оплаты!$C$2:$C$601,Оплаты!$B$2:$B$601,B126,Оплаты!$A$2:$A$601,"&gt;="&amp;A126,Оплаты!$D$2:$D$601,"учтена"))</f>
        <v/>
      </c>
      <c r="I126" t="str">
        <f>IF(E126&lt;&gt;"да","",COUNTIFS(Оплаты!$B$2:$B$601,B126,Оплаты!$A$2:$A$601,"&gt;="&amp;A126,Оплаты!$D$2:$D$601,"нет суммы"))</f>
        <v/>
      </c>
    </row>
    <row r="127">
      <c r="A127" s="2" t="n">
        <v>46303</v>
      </c>
      <c r="B127" s="10" t="inlineStr">
        <is>
          <t>В-066</t>
        </is>
      </c>
      <c r="C127" s="10" t="inlineStr">
        <is>
          <t>ВКонтакте</t>
        </is>
      </c>
      <c r="D127" t="str">
        <f>IF(AND(A127="",B127=""),"",IF(A127="","нет даты",IF(B127="","нет клиента",IF(OR(A127&lt;Показатели!$B$4,A127&gt;Показатели!$B$5),"вне периода",IF(COUNTIFS(Оплаты!$B$2:$B$601,B127,Оплаты!$A$2:$A$601,"&lt;"&amp;A127,Оплаты!$D$2:$D$601,"учтена")&gt;0,"уже клиент",IF(COUNTIFS($B$1:B126,B127,$D$1:D126,"учтена")&gt;0,"повтор",IF(C127="","нет канала",IF(COUNTIF(Показатели!$B$9:$F$9,C127)=0,"неизвестный канал","учтена"))))))))</f>
        <v>учтена</v>
      </c>
      <c r="E127" t="str">
        <f>IF(D127&lt;&gt;"учтена","",IF(COUNTIFS(Оплаты!$B$2:$B$601,B127,Оплаты!$A$2:$A$601,"&gt;="&amp;A127,Оплаты!$D$2:$D$601,"учтена")+COUNTIFS(Оплаты!$B$2:$B$601,B127,Оплаты!$A$2:$A$601,"&gt;="&amp;A127,Оплаты!$D$2:$D$601,"нет суммы")&gt;0,"да","нет"))</f>
        <v>нет</v>
      </c>
      <c r="F127" s="6" t="str">
        <f>IF(E127&lt;&gt;"да","",IF(I127&gt;0,"нет суммы",SUMIFS(Оплаты!$C$2:$C$601,Оплаты!$B$2:$B$601,B127,Оплаты!$E$2:$E$601,1)))</f>
        <v/>
      </c>
      <c r="G127" t="str">
        <f>IF(E127&lt;&gt;"да","",COUNTIFS(Оплаты!$B$2:$B$601,B127,Оплаты!$A$2:$A$601,"&gt;="&amp;A127,Оплаты!$D$2:$D$601,"учтена"))</f>
        <v/>
      </c>
      <c r="H127" s="6" t="str">
        <f>IF(E127&lt;&gt;"да","",SUMIFS(Оплаты!$C$2:$C$601,Оплаты!$B$2:$B$601,B127,Оплаты!$A$2:$A$601,"&gt;="&amp;A127,Оплаты!$D$2:$D$601,"учтена"))</f>
        <v/>
      </c>
      <c r="I127" t="str">
        <f>IF(E127&lt;&gt;"да","",COUNTIFS(Оплаты!$B$2:$B$601,B127,Оплаты!$A$2:$A$601,"&gt;="&amp;A127,Оплаты!$D$2:$D$601,"нет суммы"))</f>
        <v/>
      </c>
    </row>
    <row r="128">
      <c r="A128" s="2" t="n">
        <v>46310</v>
      </c>
      <c r="B128" s="10" t="inlineStr">
        <is>
          <t>В-067</t>
        </is>
      </c>
      <c r="C128" s="10" t="inlineStr">
        <is>
          <t>ВКонтакте</t>
        </is>
      </c>
      <c r="D128" t="str">
        <f>IF(AND(A128="",B128=""),"",IF(A128="","нет даты",IF(B128="","нет клиента",IF(OR(A128&lt;Показатели!$B$4,A128&gt;Показатели!$B$5),"вне периода",IF(COUNTIFS(Оплаты!$B$2:$B$601,B128,Оплаты!$A$2:$A$601,"&lt;"&amp;A128,Оплаты!$D$2:$D$601,"учтена")&gt;0,"уже клиент",IF(COUNTIFS($B$1:B127,B128,$D$1:D127,"учтена")&gt;0,"повтор",IF(C128="","нет канала",IF(COUNTIF(Показатели!$B$9:$F$9,C128)=0,"неизвестный канал","учтена"))))))))</f>
        <v>учтена</v>
      </c>
      <c r="E128" t="str">
        <f>IF(D128&lt;&gt;"учтена","",IF(COUNTIFS(Оплаты!$B$2:$B$601,B128,Оплаты!$A$2:$A$601,"&gt;="&amp;A128,Оплаты!$D$2:$D$601,"учтена")+COUNTIFS(Оплаты!$B$2:$B$601,B128,Оплаты!$A$2:$A$601,"&gt;="&amp;A128,Оплаты!$D$2:$D$601,"нет суммы")&gt;0,"да","нет"))</f>
        <v>нет</v>
      </c>
      <c r="F128" s="6" t="str">
        <f>IF(E128&lt;&gt;"да","",IF(I128&gt;0,"нет суммы",SUMIFS(Оплаты!$C$2:$C$601,Оплаты!$B$2:$B$601,B128,Оплаты!$E$2:$E$601,1)))</f>
        <v/>
      </c>
      <c r="G128" t="str">
        <f>IF(E128&lt;&gt;"да","",COUNTIFS(Оплаты!$B$2:$B$601,B128,Оплаты!$A$2:$A$601,"&gt;="&amp;A128,Оплаты!$D$2:$D$601,"учтена"))</f>
        <v/>
      </c>
      <c r="H128" s="6" t="str">
        <f>IF(E128&lt;&gt;"да","",SUMIFS(Оплаты!$C$2:$C$601,Оплаты!$B$2:$B$601,B128,Оплаты!$A$2:$A$601,"&gt;="&amp;A128,Оплаты!$D$2:$D$601,"учтена"))</f>
        <v/>
      </c>
      <c r="I128" t="str">
        <f>IF(E128&lt;&gt;"да","",COUNTIFS(Оплаты!$B$2:$B$601,B128,Оплаты!$A$2:$A$601,"&gt;="&amp;A128,Оплаты!$D$2:$D$601,"нет суммы"))</f>
        <v/>
      </c>
    </row>
    <row r="129">
      <c r="A129" s="2" t="n">
        <v>46317</v>
      </c>
      <c r="B129" s="10" t="inlineStr">
        <is>
          <t>В-068</t>
        </is>
      </c>
      <c r="C129" s="10" t="inlineStr">
        <is>
          <t>ВКонтакте</t>
        </is>
      </c>
      <c r="D129" t="str">
        <f>IF(AND(A129="",B129=""),"",IF(A129="","нет даты",IF(B129="","нет клиента",IF(OR(A129&lt;Показатели!$B$4,A129&gt;Показатели!$B$5),"вне периода",IF(COUNTIFS(Оплаты!$B$2:$B$601,B129,Оплаты!$A$2:$A$601,"&lt;"&amp;A129,Оплаты!$D$2:$D$601,"учтена")&gt;0,"уже клиент",IF(COUNTIFS($B$1:B128,B129,$D$1:D128,"учтена")&gt;0,"повтор",IF(C129="","нет канала",IF(COUNTIF(Показатели!$B$9:$F$9,C129)=0,"неизвестный канал","учтена"))))))))</f>
        <v>учтена</v>
      </c>
      <c r="E129" t="str">
        <f>IF(D129&lt;&gt;"учтена","",IF(COUNTIFS(Оплаты!$B$2:$B$601,B129,Оплаты!$A$2:$A$601,"&gt;="&amp;A129,Оплаты!$D$2:$D$601,"учтена")+COUNTIFS(Оплаты!$B$2:$B$601,B129,Оплаты!$A$2:$A$601,"&gt;="&amp;A129,Оплаты!$D$2:$D$601,"нет суммы")&gt;0,"да","нет"))</f>
        <v>нет</v>
      </c>
      <c r="F129" s="6" t="str">
        <f>IF(E129&lt;&gt;"да","",IF(I129&gt;0,"нет суммы",SUMIFS(Оплаты!$C$2:$C$601,Оплаты!$B$2:$B$601,B129,Оплаты!$E$2:$E$601,1)))</f>
        <v/>
      </c>
      <c r="G129" t="str">
        <f>IF(E129&lt;&gt;"да","",COUNTIFS(Оплаты!$B$2:$B$601,B129,Оплаты!$A$2:$A$601,"&gt;="&amp;A129,Оплаты!$D$2:$D$601,"учтена"))</f>
        <v/>
      </c>
      <c r="H129" s="6" t="str">
        <f>IF(E129&lt;&gt;"да","",SUMIFS(Оплаты!$C$2:$C$601,Оплаты!$B$2:$B$601,B129,Оплаты!$A$2:$A$601,"&gt;="&amp;A129,Оплаты!$D$2:$D$601,"учтена"))</f>
        <v/>
      </c>
      <c r="I129" t="str">
        <f>IF(E129&lt;&gt;"да","",COUNTIFS(Оплаты!$B$2:$B$601,B129,Оплаты!$A$2:$A$601,"&gt;="&amp;A129,Оплаты!$D$2:$D$601,"нет суммы"))</f>
        <v/>
      </c>
    </row>
    <row r="130">
      <c r="A130" s="2" t="n">
        <v>46296</v>
      </c>
      <c r="B130" s="10" t="inlineStr">
        <is>
          <t>В-069</t>
        </is>
      </c>
      <c r="C130" s="10" t="inlineStr">
        <is>
          <t>ВКонтакте</t>
        </is>
      </c>
      <c r="D130" t="str">
        <f>IF(AND(A130="",B130=""),"",IF(A130="","нет даты",IF(B130="","нет клиента",IF(OR(A130&lt;Показатели!$B$4,A130&gt;Показатели!$B$5),"вне периода",IF(COUNTIFS(Оплаты!$B$2:$B$601,B130,Оплаты!$A$2:$A$601,"&lt;"&amp;A130,Оплаты!$D$2:$D$601,"учтена")&gt;0,"уже клиент",IF(COUNTIFS($B$1:B129,B130,$D$1:D129,"учтена")&gt;0,"повтор",IF(C130="","нет канала",IF(COUNTIF(Показатели!$B$9:$F$9,C130)=0,"неизвестный канал","учтена"))))))))</f>
        <v>учтена</v>
      </c>
      <c r="E130" t="str">
        <f>IF(D130&lt;&gt;"учтена","",IF(COUNTIFS(Оплаты!$B$2:$B$601,B130,Оплаты!$A$2:$A$601,"&gt;="&amp;A130,Оплаты!$D$2:$D$601,"учтена")+COUNTIFS(Оплаты!$B$2:$B$601,B130,Оплаты!$A$2:$A$601,"&gt;="&amp;A130,Оплаты!$D$2:$D$601,"нет суммы")&gt;0,"да","нет"))</f>
        <v>нет</v>
      </c>
      <c r="F130" s="6" t="str">
        <f>IF(E130&lt;&gt;"да","",IF(I130&gt;0,"нет суммы",SUMIFS(Оплаты!$C$2:$C$601,Оплаты!$B$2:$B$601,B130,Оплаты!$E$2:$E$601,1)))</f>
        <v/>
      </c>
      <c r="G130" t="str">
        <f>IF(E130&lt;&gt;"да","",COUNTIFS(Оплаты!$B$2:$B$601,B130,Оплаты!$A$2:$A$601,"&gt;="&amp;A130,Оплаты!$D$2:$D$601,"учтена"))</f>
        <v/>
      </c>
      <c r="H130" s="6" t="str">
        <f>IF(E130&lt;&gt;"да","",SUMIFS(Оплаты!$C$2:$C$601,Оплаты!$B$2:$B$601,B130,Оплаты!$A$2:$A$601,"&gt;="&amp;A130,Оплаты!$D$2:$D$601,"учтена"))</f>
        <v/>
      </c>
      <c r="I130" t="str">
        <f>IF(E130&lt;&gt;"да","",COUNTIFS(Оплаты!$B$2:$B$601,B130,Оплаты!$A$2:$A$601,"&gt;="&amp;A130,Оплаты!$D$2:$D$601,"нет суммы"))</f>
        <v/>
      </c>
    </row>
    <row r="131">
      <c r="A131" s="2" t="n">
        <v>46303</v>
      </c>
      <c r="B131" s="10" t="inlineStr">
        <is>
          <t>В-070</t>
        </is>
      </c>
      <c r="C131" s="10" t="inlineStr">
        <is>
          <t>ВКонтакте</t>
        </is>
      </c>
      <c r="D131" t="str">
        <f>IF(AND(A131="",B131=""),"",IF(A131="","нет даты",IF(B131="","нет клиента",IF(OR(A131&lt;Показатели!$B$4,A131&gt;Показатели!$B$5),"вне периода",IF(COUNTIFS(Оплаты!$B$2:$B$601,B131,Оплаты!$A$2:$A$601,"&lt;"&amp;A131,Оплаты!$D$2:$D$601,"учтена")&gt;0,"уже клиент",IF(COUNTIFS($B$1:B130,B131,$D$1:D130,"учтена")&gt;0,"повтор",IF(C131="","нет канала",IF(COUNTIF(Показатели!$B$9:$F$9,C131)=0,"неизвестный канал","учтена"))))))))</f>
        <v>учтена</v>
      </c>
      <c r="E131" t="str">
        <f>IF(D131&lt;&gt;"учтена","",IF(COUNTIFS(Оплаты!$B$2:$B$601,B131,Оплаты!$A$2:$A$601,"&gt;="&amp;A131,Оплаты!$D$2:$D$601,"учтена")+COUNTIFS(Оплаты!$B$2:$B$601,B131,Оплаты!$A$2:$A$601,"&gt;="&amp;A131,Оплаты!$D$2:$D$601,"нет суммы")&gt;0,"да","нет"))</f>
        <v>нет</v>
      </c>
      <c r="F131" s="6" t="str">
        <f>IF(E131&lt;&gt;"да","",IF(I131&gt;0,"нет суммы",SUMIFS(Оплаты!$C$2:$C$601,Оплаты!$B$2:$B$601,B131,Оплаты!$E$2:$E$601,1)))</f>
        <v/>
      </c>
      <c r="G131" t="str">
        <f>IF(E131&lt;&gt;"да","",COUNTIFS(Оплаты!$B$2:$B$601,B131,Оплаты!$A$2:$A$601,"&gt;="&amp;A131,Оплаты!$D$2:$D$601,"учтена"))</f>
        <v/>
      </c>
      <c r="H131" s="6" t="str">
        <f>IF(E131&lt;&gt;"да","",SUMIFS(Оплаты!$C$2:$C$601,Оплаты!$B$2:$B$601,B131,Оплаты!$A$2:$A$601,"&gt;="&amp;A131,Оплаты!$D$2:$D$601,"учтена"))</f>
        <v/>
      </c>
      <c r="I131" t="str">
        <f>IF(E131&lt;&gt;"да","",COUNTIFS(Оплаты!$B$2:$B$601,B131,Оплаты!$A$2:$A$601,"&gt;="&amp;A131,Оплаты!$D$2:$D$601,"нет суммы"))</f>
        <v/>
      </c>
    </row>
    <row r="132">
      <c r="A132" s="2" t="n">
        <v>46310</v>
      </c>
      <c r="B132" s="10" t="inlineStr">
        <is>
          <t>В-071</t>
        </is>
      </c>
      <c r="C132" s="10" t="inlineStr">
        <is>
          <t>ВКонтакте</t>
        </is>
      </c>
      <c r="D132" t="str">
        <f>IF(AND(A132="",B132=""),"",IF(A132="","нет даты",IF(B132="","нет клиента",IF(OR(A132&lt;Показатели!$B$4,A132&gt;Показатели!$B$5),"вне периода",IF(COUNTIFS(Оплаты!$B$2:$B$601,B132,Оплаты!$A$2:$A$601,"&lt;"&amp;A132,Оплаты!$D$2:$D$601,"учтена")&gt;0,"уже клиент",IF(COUNTIFS($B$1:B131,B132,$D$1:D131,"учтена")&gt;0,"повтор",IF(C132="","нет канала",IF(COUNTIF(Показатели!$B$9:$F$9,C132)=0,"неизвестный канал","учтена"))))))))</f>
        <v>учтена</v>
      </c>
      <c r="E132" t="str">
        <f>IF(D132&lt;&gt;"учтена","",IF(COUNTIFS(Оплаты!$B$2:$B$601,B132,Оплаты!$A$2:$A$601,"&gt;="&amp;A132,Оплаты!$D$2:$D$601,"учтена")+COUNTIFS(Оплаты!$B$2:$B$601,B132,Оплаты!$A$2:$A$601,"&gt;="&amp;A132,Оплаты!$D$2:$D$601,"нет суммы")&gt;0,"да","нет"))</f>
        <v>нет</v>
      </c>
      <c r="F132" s="6" t="str">
        <f>IF(E132&lt;&gt;"да","",IF(I132&gt;0,"нет суммы",SUMIFS(Оплаты!$C$2:$C$601,Оплаты!$B$2:$B$601,B132,Оплаты!$E$2:$E$601,1)))</f>
        <v/>
      </c>
      <c r="G132" t="str">
        <f>IF(E132&lt;&gt;"да","",COUNTIFS(Оплаты!$B$2:$B$601,B132,Оплаты!$A$2:$A$601,"&gt;="&amp;A132,Оплаты!$D$2:$D$601,"учтена"))</f>
        <v/>
      </c>
      <c r="H132" s="6" t="str">
        <f>IF(E132&lt;&gt;"да","",SUMIFS(Оплаты!$C$2:$C$601,Оплаты!$B$2:$B$601,B132,Оплаты!$A$2:$A$601,"&gt;="&amp;A132,Оплаты!$D$2:$D$601,"учтена"))</f>
        <v/>
      </c>
      <c r="I132" t="str">
        <f>IF(E132&lt;&gt;"да","",COUNTIFS(Оплаты!$B$2:$B$601,B132,Оплаты!$A$2:$A$601,"&gt;="&amp;A132,Оплаты!$D$2:$D$601,"нет суммы"))</f>
        <v/>
      </c>
    </row>
    <row r="133">
      <c r="A133" s="2" t="n">
        <v>46317</v>
      </c>
      <c r="B133" s="10" t="inlineStr">
        <is>
          <t>В-072</t>
        </is>
      </c>
      <c r="C133" s="10" t="inlineStr">
        <is>
          <t>ВКонтакте</t>
        </is>
      </c>
      <c r="D133" t="str">
        <f>IF(AND(A133="",B133=""),"",IF(A133="","нет даты",IF(B133="","нет клиента",IF(OR(A133&lt;Показатели!$B$4,A133&gt;Показатели!$B$5),"вне периода",IF(COUNTIFS(Оплаты!$B$2:$B$601,B133,Оплаты!$A$2:$A$601,"&lt;"&amp;A133,Оплаты!$D$2:$D$601,"учтена")&gt;0,"уже клиент",IF(COUNTIFS($B$1:B132,B133,$D$1:D132,"учтена")&gt;0,"повтор",IF(C133="","нет канала",IF(COUNTIF(Показатели!$B$9:$F$9,C133)=0,"неизвестный канал","учтена"))))))))</f>
        <v>учтена</v>
      </c>
      <c r="E133" t="str">
        <f>IF(D133&lt;&gt;"учтена","",IF(COUNTIFS(Оплаты!$B$2:$B$601,B133,Оплаты!$A$2:$A$601,"&gt;="&amp;A133,Оплаты!$D$2:$D$601,"учтена")+COUNTIFS(Оплаты!$B$2:$B$601,B133,Оплаты!$A$2:$A$601,"&gt;="&amp;A133,Оплаты!$D$2:$D$601,"нет суммы")&gt;0,"да","нет"))</f>
        <v>нет</v>
      </c>
      <c r="F133" s="6" t="str">
        <f>IF(E133&lt;&gt;"да","",IF(I133&gt;0,"нет суммы",SUMIFS(Оплаты!$C$2:$C$601,Оплаты!$B$2:$B$601,B133,Оплаты!$E$2:$E$601,1)))</f>
        <v/>
      </c>
      <c r="G133" t="str">
        <f>IF(E133&lt;&gt;"да","",COUNTIFS(Оплаты!$B$2:$B$601,B133,Оплаты!$A$2:$A$601,"&gt;="&amp;A133,Оплаты!$D$2:$D$601,"учтена"))</f>
        <v/>
      </c>
      <c r="H133" s="6" t="str">
        <f>IF(E133&lt;&gt;"да","",SUMIFS(Оплаты!$C$2:$C$601,Оплаты!$B$2:$B$601,B133,Оплаты!$A$2:$A$601,"&gt;="&amp;A133,Оплаты!$D$2:$D$601,"учтена"))</f>
        <v/>
      </c>
      <c r="I133" t="str">
        <f>IF(E133&lt;&gt;"да","",COUNTIFS(Оплаты!$B$2:$B$601,B133,Оплаты!$A$2:$A$601,"&gt;="&amp;A133,Оплаты!$D$2:$D$601,"нет суммы"))</f>
        <v/>
      </c>
    </row>
    <row r="134">
      <c r="A134" s="2" t="n">
        <v>46296</v>
      </c>
      <c r="B134" s="10" t="inlineStr">
        <is>
          <t>В-073</t>
        </is>
      </c>
      <c r="C134" s="10" t="inlineStr">
        <is>
          <t>ВКонтакте</t>
        </is>
      </c>
      <c r="D134" t="str">
        <f>IF(AND(A134="",B134=""),"",IF(A134="","нет даты",IF(B134="","нет клиента",IF(OR(A134&lt;Показатели!$B$4,A134&gt;Показатели!$B$5),"вне периода",IF(COUNTIFS(Оплаты!$B$2:$B$601,B134,Оплаты!$A$2:$A$601,"&lt;"&amp;A134,Оплаты!$D$2:$D$601,"учтена")&gt;0,"уже клиент",IF(COUNTIFS($B$1:B133,B134,$D$1:D133,"учтена")&gt;0,"повтор",IF(C134="","нет канала",IF(COUNTIF(Показатели!$B$9:$F$9,C134)=0,"неизвестный канал","учтена"))))))))</f>
        <v>учтена</v>
      </c>
      <c r="E134" t="str">
        <f>IF(D134&lt;&gt;"учтена","",IF(COUNTIFS(Оплаты!$B$2:$B$601,B134,Оплаты!$A$2:$A$601,"&gt;="&amp;A134,Оплаты!$D$2:$D$601,"учтена")+COUNTIFS(Оплаты!$B$2:$B$601,B134,Оплаты!$A$2:$A$601,"&gt;="&amp;A134,Оплаты!$D$2:$D$601,"нет суммы")&gt;0,"да","нет"))</f>
        <v>нет</v>
      </c>
      <c r="F134" s="6" t="str">
        <f>IF(E134&lt;&gt;"да","",IF(I134&gt;0,"нет суммы",SUMIFS(Оплаты!$C$2:$C$601,Оплаты!$B$2:$B$601,B134,Оплаты!$E$2:$E$601,1)))</f>
        <v/>
      </c>
      <c r="G134" t="str">
        <f>IF(E134&lt;&gt;"да","",COUNTIFS(Оплаты!$B$2:$B$601,B134,Оплаты!$A$2:$A$601,"&gt;="&amp;A134,Оплаты!$D$2:$D$601,"учтена"))</f>
        <v/>
      </c>
      <c r="H134" s="6" t="str">
        <f>IF(E134&lt;&gt;"да","",SUMIFS(Оплаты!$C$2:$C$601,Оплаты!$B$2:$B$601,B134,Оплаты!$A$2:$A$601,"&gt;="&amp;A134,Оплаты!$D$2:$D$601,"учтена"))</f>
        <v/>
      </c>
      <c r="I134" t="str">
        <f>IF(E134&lt;&gt;"да","",COUNTIFS(Оплаты!$B$2:$B$601,B134,Оплаты!$A$2:$A$601,"&gt;="&amp;A134,Оплаты!$D$2:$D$601,"нет суммы"))</f>
        <v/>
      </c>
    </row>
    <row r="135">
      <c r="A135" s="2" t="n">
        <v>46303</v>
      </c>
      <c r="B135" s="10" t="inlineStr">
        <is>
          <t>В-074</t>
        </is>
      </c>
      <c r="C135" s="10" t="inlineStr">
        <is>
          <t>ВКонтакте</t>
        </is>
      </c>
      <c r="D135" t="str">
        <f>IF(AND(A135="",B135=""),"",IF(A135="","нет даты",IF(B135="","нет клиента",IF(OR(A135&lt;Показатели!$B$4,A135&gt;Показатели!$B$5),"вне периода",IF(COUNTIFS(Оплаты!$B$2:$B$601,B135,Оплаты!$A$2:$A$601,"&lt;"&amp;A135,Оплаты!$D$2:$D$601,"учтена")&gt;0,"уже клиент",IF(COUNTIFS($B$1:B134,B135,$D$1:D134,"учтена")&gt;0,"повтор",IF(C135="","нет канала",IF(COUNTIF(Показатели!$B$9:$F$9,C135)=0,"неизвестный канал","учтена"))))))))</f>
        <v>учтена</v>
      </c>
      <c r="E135" t="str">
        <f>IF(D135&lt;&gt;"учтена","",IF(COUNTIFS(Оплаты!$B$2:$B$601,B135,Оплаты!$A$2:$A$601,"&gt;="&amp;A135,Оплаты!$D$2:$D$601,"учтена")+COUNTIFS(Оплаты!$B$2:$B$601,B135,Оплаты!$A$2:$A$601,"&gt;="&amp;A135,Оплаты!$D$2:$D$601,"нет суммы")&gt;0,"да","нет"))</f>
        <v>нет</v>
      </c>
      <c r="F135" s="6" t="str">
        <f>IF(E135&lt;&gt;"да","",IF(I135&gt;0,"нет суммы",SUMIFS(Оплаты!$C$2:$C$601,Оплаты!$B$2:$B$601,B135,Оплаты!$E$2:$E$601,1)))</f>
        <v/>
      </c>
      <c r="G135" t="str">
        <f>IF(E135&lt;&gt;"да","",COUNTIFS(Оплаты!$B$2:$B$601,B135,Оплаты!$A$2:$A$601,"&gt;="&amp;A135,Оплаты!$D$2:$D$601,"учтена"))</f>
        <v/>
      </c>
      <c r="H135" s="6" t="str">
        <f>IF(E135&lt;&gt;"да","",SUMIFS(Оплаты!$C$2:$C$601,Оплаты!$B$2:$B$601,B135,Оплаты!$A$2:$A$601,"&gt;="&amp;A135,Оплаты!$D$2:$D$601,"учтена"))</f>
        <v/>
      </c>
      <c r="I135" t="str">
        <f>IF(E135&lt;&gt;"да","",COUNTIFS(Оплаты!$B$2:$B$601,B135,Оплаты!$A$2:$A$601,"&gt;="&amp;A135,Оплаты!$D$2:$D$601,"нет суммы"))</f>
        <v/>
      </c>
    </row>
    <row r="136">
      <c r="A136" s="2" t="n">
        <v>46310</v>
      </c>
      <c r="B136" s="10" t="inlineStr">
        <is>
          <t>В-075</t>
        </is>
      </c>
      <c r="C136" s="10" t="inlineStr">
        <is>
          <t>ВКонтакте</t>
        </is>
      </c>
      <c r="D136" t="str">
        <f>IF(AND(A136="",B136=""),"",IF(A136="","нет даты",IF(B136="","нет клиента",IF(OR(A136&lt;Показатели!$B$4,A136&gt;Показатели!$B$5),"вне периода",IF(COUNTIFS(Оплаты!$B$2:$B$601,B136,Оплаты!$A$2:$A$601,"&lt;"&amp;A136,Оплаты!$D$2:$D$601,"учтена")&gt;0,"уже клиент",IF(COUNTIFS($B$1:B135,B136,$D$1:D135,"учтена")&gt;0,"повтор",IF(C136="","нет канала",IF(COUNTIF(Показатели!$B$9:$F$9,C136)=0,"неизвестный канал","учтена"))))))))</f>
        <v>учтена</v>
      </c>
      <c r="E136" t="str">
        <f>IF(D136&lt;&gt;"учтена","",IF(COUNTIFS(Оплаты!$B$2:$B$601,B136,Оплаты!$A$2:$A$601,"&gt;="&amp;A136,Оплаты!$D$2:$D$601,"учтена")+COUNTIFS(Оплаты!$B$2:$B$601,B136,Оплаты!$A$2:$A$601,"&gt;="&amp;A136,Оплаты!$D$2:$D$601,"нет суммы")&gt;0,"да","нет"))</f>
        <v>нет</v>
      </c>
      <c r="F136" s="6" t="str">
        <f>IF(E136&lt;&gt;"да","",IF(I136&gt;0,"нет суммы",SUMIFS(Оплаты!$C$2:$C$601,Оплаты!$B$2:$B$601,B136,Оплаты!$E$2:$E$601,1)))</f>
        <v/>
      </c>
      <c r="G136" t="str">
        <f>IF(E136&lt;&gt;"да","",COUNTIFS(Оплаты!$B$2:$B$601,B136,Оплаты!$A$2:$A$601,"&gt;="&amp;A136,Оплаты!$D$2:$D$601,"учтена"))</f>
        <v/>
      </c>
      <c r="H136" s="6" t="str">
        <f>IF(E136&lt;&gt;"да","",SUMIFS(Оплаты!$C$2:$C$601,Оплаты!$B$2:$B$601,B136,Оплаты!$A$2:$A$601,"&gt;="&amp;A136,Оплаты!$D$2:$D$601,"учтена"))</f>
        <v/>
      </c>
      <c r="I136" t="str">
        <f>IF(E136&lt;&gt;"да","",COUNTIFS(Оплаты!$B$2:$B$601,B136,Оплаты!$A$2:$A$601,"&gt;="&amp;A136,Оплаты!$D$2:$D$601,"нет суммы"))</f>
        <v/>
      </c>
    </row>
    <row r="137">
      <c r="A137" s="2" t="n">
        <v>46317</v>
      </c>
      <c r="B137" s="10" t="inlineStr">
        <is>
          <t>В-076</t>
        </is>
      </c>
      <c r="C137" s="10" t="inlineStr">
        <is>
          <t>ВКонтакте</t>
        </is>
      </c>
      <c r="D137" t="str">
        <f>IF(AND(A137="",B137=""),"",IF(A137="","нет даты",IF(B137="","нет клиента",IF(OR(A137&lt;Показатели!$B$4,A137&gt;Показатели!$B$5),"вне периода",IF(COUNTIFS(Оплаты!$B$2:$B$601,B137,Оплаты!$A$2:$A$601,"&lt;"&amp;A137,Оплаты!$D$2:$D$601,"учтена")&gt;0,"уже клиент",IF(COUNTIFS($B$1:B136,B137,$D$1:D136,"учтена")&gt;0,"повтор",IF(C137="","нет канала",IF(COUNTIF(Показатели!$B$9:$F$9,C137)=0,"неизвестный канал","учтена"))))))))</f>
        <v>учтена</v>
      </c>
      <c r="E137" t="str">
        <f>IF(D137&lt;&gt;"учтена","",IF(COUNTIFS(Оплаты!$B$2:$B$601,B137,Оплаты!$A$2:$A$601,"&gt;="&amp;A137,Оплаты!$D$2:$D$601,"учтена")+COUNTIFS(Оплаты!$B$2:$B$601,B137,Оплаты!$A$2:$A$601,"&gt;="&amp;A137,Оплаты!$D$2:$D$601,"нет суммы")&gt;0,"да","нет"))</f>
        <v>нет</v>
      </c>
      <c r="F137" s="6" t="str">
        <f>IF(E137&lt;&gt;"да","",IF(I137&gt;0,"нет суммы",SUMIFS(Оплаты!$C$2:$C$601,Оплаты!$B$2:$B$601,B137,Оплаты!$E$2:$E$601,1)))</f>
        <v/>
      </c>
      <c r="G137" t="str">
        <f>IF(E137&lt;&gt;"да","",COUNTIFS(Оплаты!$B$2:$B$601,B137,Оплаты!$A$2:$A$601,"&gt;="&amp;A137,Оплаты!$D$2:$D$601,"учтена"))</f>
        <v/>
      </c>
      <c r="H137" s="6" t="str">
        <f>IF(E137&lt;&gt;"да","",SUMIFS(Оплаты!$C$2:$C$601,Оплаты!$B$2:$B$601,B137,Оплаты!$A$2:$A$601,"&gt;="&amp;A137,Оплаты!$D$2:$D$601,"учтена"))</f>
        <v/>
      </c>
      <c r="I137" t="str">
        <f>IF(E137&lt;&gt;"да","",COUNTIFS(Оплаты!$B$2:$B$601,B137,Оплаты!$A$2:$A$601,"&gt;="&amp;A137,Оплаты!$D$2:$D$601,"нет суммы"))</f>
        <v/>
      </c>
    </row>
    <row r="138">
      <c r="A138" s="2" t="n">
        <v>46296</v>
      </c>
      <c r="B138" s="10" t="inlineStr">
        <is>
          <t>В-077</t>
        </is>
      </c>
      <c r="C138" s="10" t="inlineStr">
        <is>
          <t>ВКонтакте</t>
        </is>
      </c>
      <c r="D138" t="str">
        <f>IF(AND(A138="",B138=""),"",IF(A138="","нет даты",IF(B138="","нет клиента",IF(OR(A138&lt;Показатели!$B$4,A138&gt;Показатели!$B$5),"вне периода",IF(COUNTIFS(Оплаты!$B$2:$B$601,B138,Оплаты!$A$2:$A$601,"&lt;"&amp;A138,Оплаты!$D$2:$D$601,"учтена")&gt;0,"уже клиент",IF(COUNTIFS($B$1:B137,B138,$D$1:D137,"учтена")&gt;0,"повтор",IF(C138="","нет канала",IF(COUNTIF(Показатели!$B$9:$F$9,C138)=0,"неизвестный канал","учтена"))))))))</f>
        <v>учтена</v>
      </c>
      <c r="E138" t="str">
        <f>IF(D138&lt;&gt;"учтена","",IF(COUNTIFS(Оплаты!$B$2:$B$601,B138,Оплаты!$A$2:$A$601,"&gt;="&amp;A138,Оплаты!$D$2:$D$601,"учтена")+COUNTIFS(Оплаты!$B$2:$B$601,B138,Оплаты!$A$2:$A$601,"&gt;="&amp;A138,Оплаты!$D$2:$D$601,"нет суммы")&gt;0,"да","нет"))</f>
        <v>нет</v>
      </c>
      <c r="F138" s="6" t="str">
        <f>IF(E138&lt;&gt;"да","",IF(I138&gt;0,"нет суммы",SUMIFS(Оплаты!$C$2:$C$601,Оплаты!$B$2:$B$601,B138,Оплаты!$E$2:$E$601,1)))</f>
        <v/>
      </c>
      <c r="G138" t="str">
        <f>IF(E138&lt;&gt;"да","",COUNTIFS(Оплаты!$B$2:$B$601,B138,Оплаты!$A$2:$A$601,"&gt;="&amp;A138,Оплаты!$D$2:$D$601,"учтена"))</f>
        <v/>
      </c>
      <c r="H138" s="6" t="str">
        <f>IF(E138&lt;&gt;"да","",SUMIFS(Оплаты!$C$2:$C$601,Оплаты!$B$2:$B$601,B138,Оплаты!$A$2:$A$601,"&gt;="&amp;A138,Оплаты!$D$2:$D$601,"учтена"))</f>
        <v/>
      </c>
      <c r="I138" t="str">
        <f>IF(E138&lt;&gt;"да","",COUNTIFS(Оплаты!$B$2:$B$601,B138,Оплаты!$A$2:$A$601,"&gt;="&amp;A138,Оплаты!$D$2:$D$601,"нет суммы"))</f>
        <v/>
      </c>
    </row>
    <row r="139">
      <c r="A139" s="2" t="n">
        <v>46303</v>
      </c>
      <c r="B139" s="10" t="inlineStr">
        <is>
          <t>В-078</t>
        </is>
      </c>
      <c r="C139" s="10" t="inlineStr">
        <is>
          <t>ВКонтакте</t>
        </is>
      </c>
      <c r="D139" t="str">
        <f>IF(AND(A139="",B139=""),"",IF(A139="","нет даты",IF(B139="","нет клиента",IF(OR(A139&lt;Показатели!$B$4,A139&gt;Показатели!$B$5),"вне периода",IF(COUNTIFS(Оплаты!$B$2:$B$601,B139,Оплаты!$A$2:$A$601,"&lt;"&amp;A139,Оплаты!$D$2:$D$601,"учтена")&gt;0,"уже клиент",IF(COUNTIFS($B$1:B138,B139,$D$1:D138,"учтена")&gt;0,"повтор",IF(C139="","нет канала",IF(COUNTIF(Показатели!$B$9:$F$9,C139)=0,"неизвестный канал","учтена"))))))))</f>
        <v>учтена</v>
      </c>
      <c r="E139" t="str">
        <f>IF(D139&lt;&gt;"учтена","",IF(COUNTIFS(Оплаты!$B$2:$B$601,B139,Оплаты!$A$2:$A$601,"&gt;="&amp;A139,Оплаты!$D$2:$D$601,"учтена")+COUNTIFS(Оплаты!$B$2:$B$601,B139,Оплаты!$A$2:$A$601,"&gt;="&amp;A139,Оплаты!$D$2:$D$601,"нет суммы")&gt;0,"да","нет"))</f>
        <v>нет</v>
      </c>
      <c r="F139" s="6" t="str">
        <f>IF(E139&lt;&gt;"да","",IF(I139&gt;0,"нет суммы",SUMIFS(Оплаты!$C$2:$C$601,Оплаты!$B$2:$B$601,B139,Оплаты!$E$2:$E$601,1)))</f>
        <v/>
      </c>
      <c r="G139" t="str">
        <f>IF(E139&lt;&gt;"да","",COUNTIFS(Оплаты!$B$2:$B$601,B139,Оплаты!$A$2:$A$601,"&gt;="&amp;A139,Оплаты!$D$2:$D$601,"учтена"))</f>
        <v/>
      </c>
      <c r="H139" s="6" t="str">
        <f>IF(E139&lt;&gt;"да","",SUMIFS(Оплаты!$C$2:$C$601,Оплаты!$B$2:$B$601,B139,Оплаты!$A$2:$A$601,"&gt;="&amp;A139,Оплаты!$D$2:$D$601,"учтена"))</f>
        <v/>
      </c>
      <c r="I139" t="str">
        <f>IF(E139&lt;&gt;"да","",COUNTIFS(Оплаты!$B$2:$B$601,B139,Оплаты!$A$2:$A$601,"&gt;="&amp;A139,Оплаты!$D$2:$D$601,"нет суммы"))</f>
        <v/>
      </c>
    </row>
    <row r="140">
      <c r="A140" s="2" t="n">
        <v>46310</v>
      </c>
      <c r="B140" s="10" t="inlineStr">
        <is>
          <t>В-079</t>
        </is>
      </c>
      <c r="C140" s="10" t="inlineStr">
        <is>
          <t>ВКонтакте</t>
        </is>
      </c>
      <c r="D140" t="str">
        <f>IF(AND(A140="",B140=""),"",IF(A140="","нет даты",IF(B140="","нет клиента",IF(OR(A140&lt;Показатели!$B$4,A140&gt;Показатели!$B$5),"вне периода",IF(COUNTIFS(Оплаты!$B$2:$B$601,B140,Оплаты!$A$2:$A$601,"&lt;"&amp;A140,Оплаты!$D$2:$D$601,"учтена")&gt;0,"уже клиент",IF(COUNTIFS($B$1:B139,B140,$D$1:D139,"учтена")&gt;0,"повтор",IF(C140="","нет канала",IF(COUNTIF(Показатели!$B$9:$F$9,C140)=0,"неизвестный канал","учтена"))))))))</f>
        <v>учтена</v>
      </c>
      <c r="E140" t="str">
        <f>IF(D140&lt;&gt;"учтена","",IF(COUNTIFS(Оплаты!$B$2:$B$601,B140,Оплаты!$A$2:$A$601,"&gt;="&amp;A140,Оплаты!$D$2:$D$601,"учтена")+COUNTIFS(Оплаты!$B$2:$B$601,B140,Оплаты!$A$2:$A$601,"&gt;="&amp;A140,Оплаты!$D$2:$D$601,"нет суммы")&gt;0,"да","нет"))</f>
        <v>нет</v>
      </c>
      <c r="F140" s="6" t="str">
        <f>IF(E140&lt;&gt;"да","",IF(I140&gt;0,"нет суммы",SUMIFS(Оплаты!$C$2:$C$601,Оплаты!$B$2:$B$601,B140,Оплаты!$E$2:$E$601,1)))</f>
        <v/>
      </c>
      <c r="G140" t="str">
        <f>IF(E140&lt;&gt;"да","",COUNTIFS(Оплаты!$B$2:$B$601,B140,Оплаты!$A$2:$A$601,"&gt;="&amp;A140,Оплаты!$D$2:$D$601,"учтена"))</f>
        <v/>
      </c>
      <c r="H140" s="6" t="str">
        <f>IF(E140&lt;&gt;"да","",SUMIFS(Оплаты!$C$2:$C$601,Оплаты!$B$2:$B$601,B140,Оплаты!$A$2:$A$601,"&gt;="&amp;A140,Оплаты!$D$2:$D$601,"учтена"))</f>
        <v/>
      </c>
      <c r="I140" t="str">
        <f>IF(E140&lt;&gt;"да","",COUNTIFS(Оплаты!$B$2:$B$601,B140,Оплаты!$A$2:$A$601,"&gt;="&amp;A140,Оплаты!$D$2:$D$601,"нет суммы"))</f>
        <v/>
      </c>
    </row>
    <row r="141">
      <c r="A141" s="2" t="n">
        <v>46317</v>
      </c>
      <c r="B141" s="10" t="inlineStr">
        <is>
          <t>В-080</t>
        </is>
      </c>
      <c r="C141" s="10" t="inlineStr">
        <is>
          <t>ВКонтакте</t>
        </is>
      </c>
      <c r="D141" t="str">
        <f>IF(AND(A141="",B141=""),"",IF(A141="","нет даты",IF(B141="","нет клиента",IF(OR(A141&lt;Показатели!$B$4,A141&gt;Показатели!$B$5),"вне периода",IF(COUNTIFS(Оплаты!$B$2:$B$601,B141,Оплаты!$A$2:$A$601,"&lt;"&amp;A141,Оплаты!$D$2:$D$601,"учтена")&gt;0,"уже клиент",IF(COUNTIFS($B$1:B140,B141,$D$1:D140,"учтена")&gt;0,"повтор",IF(C141="","нет канала",IF(COUNTIF(Показатели!$B$9:$F$9,C141)=0,"неизвестный канал","учтена"))))))))</f>
        <v>учтена</v>
      </c>
      <c r="E141" t="str">
        <f>IF(D141&lt;&gt;"учтена","",IF(COUNTIFS(Оплаты!$B$2:$B$601,B141,Оплаты!$A$2:$A$601,"&gt;="&amp;A141,Оплаты!$D$2:$D$601,"учтена")+COUNTIFS(Оплаты!$B$2:$B$601,B141,Оплаты!$A$2:$A$601,"&gt;="&amp;A141,Оплаты!$D$2:$D$601,"нет суммы")&gt;0,"да","нет"))</f>
        <v>нет</v>
      </c>
      <c r="F141" s="6" t="str">
        <f>IF(E141&lt;&gt;"да","",IF(I141&gt;0,"нет суммы",SUMIFS(Оплаты!$C$2:$C$601,Оплаты!$B$2:$B$601,B141,Оплаты!$E$2:$E$601,1)))</f>
        <v/>
      </c>
      <c r="G141" t="str">
        <f>IF(E141&lt;&gt;"да","",COUNTIFS(Оплаты!$B$2:$B$601,B141,Оплаты!$A$2:$A$601,"&gt;="&amp;A141,Оплаты!$D$2:$D$601,"учтена"))</f>
        <v/>
      </c>
      <c r="H141" s="6" t="str">
        <f>IF(E141&lt;&gt;"да","",SUMIFS(Оплаты!$C$2:$C$601,Оплаты!$B$2:$B$601,B141,Оплаты!$A$2:$A$601,"&gt;="&amp;A141,Оплаты!$D$2:$D$601,"учтена"))</f>
        <v/>
      </c>
      <c r="I141" t="str">
        <f>IF(E141&lt;&gt;"да","",COUNTIFS(Оплаты!$B$2:$B$601,B141,Оплаты!$A$2:$A$601,"&gt;="&amp;A141,Оплаты!$D$2:$D$601,"нет суммы"))</f>
        <v/>
      </c>
    </row>
    <row r="142">
      <c r="A142" s="2" t="n">
        <v>46296</v>
      </c>
      <c r="B142" s="10" t="inlineStr">
        <is>
          <t>А-001</t>
        </is>
      </c>
      <c r="C142" s="10" t="inlineStr">
        <is>
          <t>Авито</t>
        </is>
      </c>
      <c r="D142" t="str">
        <f>IF(AND(A142="",B142=""),"",IF(A142="","нет даты",IF(B142="","нет клиента",IF(OR(A142&lt;Показатели!$B$4,A142&gt;Показатели!$B$5),"вне периода",IF(COUNTIFS(Оплаты!$B$2:$B$601,B142,Оплаты!$A$2:$A$601,"&lt;"&amp;A142,Оплаты!$D$2:$D$601,"учтена")&gt;0,"уже клиент",IF(COUNTIFS($B$1:B141,B142,$D$1:D141,"учтена")&gt;0,"повтор",IF(C142="","нет канала",IF(COUNTIF(Показатели!$B$9:$F$9,C142)=0,"неизвестный канал","учтена"))))))))</f>
        <v>учтена</v>
      </c>
      <c r="E142" t="str">
        <f>IF(D142&lt;&gt;"учтена","",IF(COUNTIFS(Оплаты!$B$2:$B$601,B142,Оплаты!$A$2:$A$601,"&gt;="&amp;A142,Оплаты!$D$2:$D$601,"учтена")+COUNTIFS(Оплаты!$B$2:$B$601,B142,Оплаты!$A$2:$A$601,"&gt;="&amp;A142,Оплаты!$D$2:$D$601,"нет суммы")&gt;0,"да","нет"))</f>
        <v>да</v>
      </c>
      <c r="F142" s="6">
        <f>IF(E142&lt;&gt;"да","",IF(I142&gt;0,"нет суммы",SUMIFS(Оплаты!$C$2:$C$601,Оплаты!$B$2:$B$601,B142,Оплаты!$E$2:$E$601,1)))</f>
        <v>1800</v>
      </c>
      <c r="G142">
        <f>IF(E142&lt;&gt;"да","",COUNTIFS(Оплаты!$B$2:$B$601,B142,Оплаты!$A$2:$A$601,"&gt;="&amp;A142,Оплаты!$D$2:$D$601,"учтена"))</f>
        <v>2</v>
      </c>
      <c r="H142" s="6">
        <f>IF(E142&lt;&gt;"да","",SUMIFS(Оплаты!$C$2:$C$601,Оплаты!$B$2:$B$601,B142,Оплаты!$A$2:$A$601,"&gt;="&amp;A142,Оплаты!$D$2:$D$601,"учтена"))</f>
        <v>3800</v>
      </c>
      <c r="I142">
        <f>IF(E142&lt;&gt;"да","",COUNTIFS(Оплаты!$B$2:$B$601,B142,Оплаты!$A$2:$A$601,"&gt;="&amp;A142,Оплаты!$D$2:$D$601,"нет суммы"))</f>
        <v>0</v>
      </c>
    </row>
    <row r="143">
      <c r="A143" s="2" t="n">
        <v>46299</v>
      </c>
      <c r="B143" s="10" t="inlineStr">
        <is>
          <t>А-002</t>
        </is>
      </c>
      <c r="C143" s="10" t="inlineStr">
        <is>
          <t>Авито</t>
        </is>
      </c>
      <c r="D143" t="str">
        <f>IF(AND(A143="",B143=""),"",IF(A143="","нет даты",IF(B143="","нет клиента",IF(OR(A143&lt;Показатели!$B$4,A143&gt;Показатели!$B$5),"вне периода",IF(COUNTIFS(Оплаты!$B$2:$B$601,B143,Оплаты!$A$2:$A$601,"&lt;"&amp;A143,Оплаты!$D$2:$D$601,"учтена")&gt;0,"уже клиент",IF(COUNTIFS($B$1:B142,B143,$D$1:D142,"учтена")&gt;0,"повтор",IF(C143="","нет канала",IF(COUNTIF(Показатели!$B$9:$F$9,C143)=0,"неизвестный канал","учтена"))))))))</f>
        <v>учтена</v>
      </c>
      <c r="E143" t="str">
        <f>IF(D143&lt;&gt;"учтена","",IF(COUNTIFS(Оплаты!$B$2:$B$601,B143,Оплаты!$A$2:$A$601,"&gt;="&amp;A143,Оплаты!$D$2:$D$601,"учтена")+COUNTIFS(Оплаты!$B$2:$B$601,B143,Оплаты!$A$2:$A$601,"&gt;="&amp;A143,Оплаты!$D$2:$D$601,"нет суммы")&gt;0,"да","нет"))</f>
        <v>да</v>
      </c>
      <c r="F143" s="6">
        <f>IF(E143&lt;&gt;"да","",IF(I143&gt;0,"нет суммы",SUMIFS(Оплаты!$C$2:$C$601,Оплаты!$B$2:$B$601,B143,Оплаты!$E$2:$E$601,1)))</f>
        <v>2200</v>
      </c>
      <c r="G143">
        <f>IF(E143&lt;&gt;"да","",COUNTIFS(Оплаты!$B$2:$B$601,B143,Оплаты!$A$2:$A$601,"&gt;="&amp;A143,Оплаты!$D$2:$D$601,"учтена"))</f>
        <v>2</v>
      </c>
      <c r="H143" s="6">
        <f>IF(E143&lt;&gt;"да","",SUMIFS(Оплаты!$C$2:$C$601,Оплаты!$B$2:$B$601,B143,Оплаты!$A$2:$A$601,"&gt;="&amp;A143,Оплаты!$D$2:$D$601,"учтена"))</f>
        <v>4200</v>
      </c>
      <c r="I143">
        <f>IF(E143&lt;&gt;"да","",COUNTIFS(Оплаты!$B$2:$B$601,B143,Оплаты!$A$2:$A$601,"&gt;="&amp;A143,Оплаты!$D$2:$D$601,"нет суммы"))</f>
        <v>0</v>
      </c>
    </row>
    <row r="144">
      <c r="A144" s="2" t="n">
        <v>46302</v>
      </c>
      <c r="B144" s="10" t="inlineStr">
        <is>
          <t>А-003</t>
        </is>
      </c>
      <c r="C144" s="10" t="inlineStr">
        <is>
          <t>Авито</t>
        </is>
      </c>
      <c r="D144" t="str">
        <f>IF(AND(A144="",B144=""),"",IF(A144="","нет даты",IF(B144="","нет клиента",IF(OR(A144&lt;Показатели!$B$4,A144&gt;Показатели!$B$5),"вне периода",IF(COUNTIFS(Оплаты!$B$2:$B$601,B144,Оплаты!$A$2:$A$601,"&lt;"&amp;A144,Оплаты!$D$2:$D$601,"учтена")&gt;0,"уже клиент",IF(COUNTIFS($B$1:B143,B144,$D$1:D143,"учтена")&gt;0,"повтор",IF(C144="","нет канала",IF(COUNTIF(Показатели!$B$9:$F$9,C144)=0,"неизвестный канал","учтена"))))))))</f>
        <v>учтена</v>
      </c>
      <c r="E144" t="str">
        <f>IF(D144&lt;&gt;"учтена","",IF(COUNTIFS(Оплаты!$B$2:$B$601,B144,Оплаты!$A$2:$A$601,"&gt;="&amp;A144,Оплаты!$D$2:$D$601,"учтена")+COUNTIFS(Оплаты!$B$2:$B$601,B144,Оплаты!$A$2:$A$601,"&gt;="&amp;A144,Оплаты!$D$2:$D$601,"нет суммы")&gt;0,"да","нет"))</f>
        <v>да</v>
      </c>
      <c r="F144" s="6">
        <f>IF(E144&lt;&gt;"да","",IF(I144&gt;0,"нет суммы",SUMIFS(Оплаты!$C$2:$C$601,Оплаты!$B$2:$B$601,B144,Оплаты!$E$2:$E$601,1)))</f>
        <v>2000</v>
      </c>
      <c r="G144">
        <f>IF(E144&lt;&gt;"да","",COUNTIFS(Оплаты!$B$2:$B$601,B144,Оплаты!$A$2:$A$601,"&gt;="&amp;A144,Оплаты!$D$2:$D$601,"учтена"))</f>
        <v>2</v>
      </c>
      <c r="H144" s="6">
        <f>IF(E144&lt;&gt;"да","",SUMIFS(Оплаты!$C$2:$C$601,Оплаты!$B$2:$B$601,B144,Оплаты!$A$2:$A$601,"&gt;="&amp;A144,Оплаты!$D$2:$D$601,"учтена"))</f>
        <v>4000</v>
      </c>
      <c r="I144">
        <f>IF(E144&lt;&gt;"да","",COUNTIFS(Оплаты!$B$2:$B$601,B144,Оплаты!$A$2:$A$601,"&gt;="&amp;A144,Оплаты!$D$2:$D$601,"нет суммы"))</f>
        <v>0</v>
      </c>
    </row>
    <row r="145">
      <c r="A145" s="2" t="n">
        <v>46305</v>
      </c>
      <c r="B145" s="10" t="inlineStr">
        <is>
          <t>А-004</t>
        </is>
      </c>
      <c r="C145" s="10" t="inlineStr">
        <is>
          <t>Авито</t>
        </is>
      </c>
      <c r="D145" t="str">
        <f>IF(AND(A145="",B145=""),"",IF(A145="","нет даты",IF(B145="","нет клиента",IF(OR(A145&lt;Показатели!$B$4,A145&gt;Показатели!$B$5),"вне периода",IF(COUNTIFS(Оплаты!$B$2:$B$601,B145,Оплаты!$A$2:$A$601,"&lt;"&amp;A145,Оплаты!$D$2:$D$601,"учтена")&gt;0,"уже клиент",IF(COUNTIFS($B$1:B144,B145,$D$1:D144,"учтена")&gt;0,"повтор",IF(C145="","нет канала",IF(COUNTIF(Показатели!$B$9:$F$9,C145)=0,"неизвестный канал","учтена"))))))))</f>
        <v>учтена</v>
      </c>
      <c r="E145" t="str">
        <f>IF(D145&lt;&gt;"учтена","",IF(COUNTIFS(Оплаты!$B$2:$B$601,B145,Оплаты!$A$2:$A$601,"&gt;="&amp;A145,Оплаты!$D$2:$D$601,"учтена")+COUNTIFS(Оплаты!$B$2:$B$601,B145,Оплаты!$A$2:$A$601,"&gt;="&amp;A145,Оплаты!$D$2:$D$601,"нет суммы")&gt;0,"да","нет"))</f>
        <v>да</v>
      </c>
      <c r="F145" s="6">
        <f>IF(E145&lt;&gt;"да","",IF(I145&gt;0,"нет суммы",SUMIFS(Оплаты!$C$2:$C$601,Оплаты!$B$2:$B$601,B145,Оплаты!$E$2:$E$601,1)))</f>
        <v>1800</v>
      </c>
      <c r="G145">
        <f>IF(E145&lt;&gt;"да","",COUNTIFS(Оплаты!$B$2:$B$601,B145,Оплаты!$A$2:$A$601,"&gt;="&amp;A145,Оплаты!$D$2:$D$601,"учтена"))</f>
        <v>1</v>
      </c>
      <c r="H145" s="6">
        <f>IF(E145&lt;&gt;"да","",SUMIFS(Оплаты!$C$2:$C$601,Оплаты!$B$2:$B$601,B145,Оплаты!$A$2:$A$601,"&gt;="&amp;A145,Оплаты!$D$2:$D$601,"учтена"))</f>
        <v>1800</v>
      </c>
      <c r="I145">
        <f>IF(E145&lt;&gt;"да","",COUNTIFS(Оплаты!$B$2:$B$601,B145,Оплаты!$A$2:$A$601,"&gt;="&amp;A145,Оплаты!$D$2:$D$601,"нет суммы"))</f>
        <v>0</v>
      </c>
    </row>
    <row r="146">
      <c r="A146" s="2" t="n">
        <v>46308</v>
      </c>
      <c r="B146" s="10" t="inlineStr">
        <is>
          <t>А-005</t>
        </is>
      </c>
      <c r="C146" s="10" t="inlineStr">
        <is>
          <t>Авито</t>
        </is>
      </c>
      <c r="D146" t="str">
        <f>IF(AND(A146="",B146=""),"",IF(A146="","нет даты",IF(B146="","нет клиента",IF(OR(A146&lt;Показатели!$B$4,A146&gt;Показатели!$B$5),"вне периода",IF(COUNTIFS(Оплаты!$B$2:$B$601,B146,Оплаты!$A$2:$A$601,"&lt;"&amp;A146,Оплаты!$D$2:$D$601,"учтена")&gt;0,"уже клиент",IF(COUNTIFS($B$1:B145,B146,$D$1:D145,"учтена")&gt;0,"повтор",IF(C146="","нет канала",IF(COUNTIF(Показатели!$B$9:$F$9,C146)=0,"неизвестный канал","учтена"))))))))</f>
        <v>учтена</v>
      </c>
      <c r="E146" t="str">
        <f>IF(D146&lt;&gt;"учтена","",IF(COUNTIFS(Оплаты!$B$2:$B$601,B146,Оплаты!$A$2:$A$601,"&gt;="&amp;A146,Оплаты!$D$2:$D$601,"учтена")+COUNTIFS(Оплаты!$B$2:$B$601,B146,Оплаты!$A$2:$A$601,"&gt;="&amp;A146,Оплаты!$D$2:$D$601,"нет суммы")&gt;0,"да","нет"))</f>
        <v>да</v>
      </c>
      <c r="F146" s="6">
        <f>IF(E146&lt;&gt;"да","",IF(I146&gt;0,"нет суммы",SUMIFS(Оплаты!$C$2:$C$601,Оплаты!$B$2:$B$601,B146,Оплаты!$E$2:$E$601,1)))</f>
        <v>2200</v>
      </c>
      <c r="G146">
        <f>IF(E146&lt;&gt;"да","",COUNTIFS(Оплаты!$B$2:$B$601,B146,Оплаты!$A$2:$A$601,"&gt;="&amp;A146,Оплаты!$D$2:$D$601,"учтена"))</f>
        <v>1</v>
      </c>
      <c r="H146" s="6">
        <f>IF(E146&lt;&gt;"да","",SUMIFS(Оплаты!$C$2:$C$601,Оплаты!$B$2:$B$601,B146,Оплаты!$A$2:$A$601,"&gt;="&amp;A146,Оплаты!$D$2:$D$601,"учтена"))</f>
        <v>2200</v>
      </c>
      <c r="I146">
        <f>IF(E146&lt;&gt;"да","",COUNTIFS(Оплаты!$B$2:$B$601,B146,Оплаты!$A$2:$A$601,"&gt;="&amp;A146,Оплаты!$D$2:$D$601,"нет суммы"))</f>
        <v>0</v>
      </c>
    </row>
    <row r="147">
      <c r="A147" s="2" t="n">
        <v>46311</v>
      </c>
      <c r="B147" s="10" t="inlineStr">
        <is>
          <t>А-006</t>
        </is>
      </c>
      <c r="C147" s="10" t="inlineStr">
        <is>
          <t>Авито</t>
        </is>
      </c>
      <c r="D147" t="str">
        <f>IF(AND(A147="",B147=""),"",IF(A147="","нет даты",IF(B147="","нет клиента",IF(OR(A147&lt;Показатели!$B$4,A147&gt;Показатели!$B$5),"вне периода",IF(COUNTIFS(Оплаты!$B$2:$B$601,B147,Оплаты!$A$2:$A$601,"&lt;"&amp;A147,Оплаты!$D$2:$D$601,"учтена")&gt;0,"уже клиент",IF(COUNTIFS($B$1:B146,B147,$D$1:D146,"учтена")&gt;0,"повтор",IF(C147="","нет канала",IF(COUNTIF(Показатели!$B$9:$F$9,C147)=0,"неизвестный канал","учтена"))))))))</f>
        <v>учтена</v>
      </c>
      <c r="E147" t="str">
        <f>IF(D147&lt;&gt;"учтена","",IF(COUNTIFS(Оплаты!$B$2:$B$601,B147,Оплаты!$A$2:$A$601,"&gt;="&amp;A147,Оплаты!$D$2:$D$601,"учтена")+COUNTIFS(Оплаты!$B$2:$B$601,B147,Оплаты!$A$2:$A$601,"&gt;="&amp;A147,Оплаты!$D$2:$D$601,"нет суммы")&gt;0,"да","нет"))</f>
        <v>да</v>
      </c>
      <c r="F147" s="6">
        <f>IF(E147&lt;&gt;"да","",IF(I147&gt;0,"нет суммы",SUMIFS(Оплаты!$C$2:$C$601,Оплаты!$B$2:$B$601,B147,Оплаты!$E$2:$E$601,1)))</f>
        <v>2000</v>
      </c>
      <c r="G147">
        <f>IF(E147&lt;&gt;"да","",COUNTIFS(Оплаты!$B$2:$B$601,B147,Оплаты!$A$2:$A$601,"&gt;="&amp;A147,Оплаты!$D$2:$D$601,"учтена"))</f>
        <v>1</v>
      </c>
      <c r="H147" s="6">
        <f>IF(E147&lt;&gt;"да","",SUMIFS(Оплаты!$C$2:$C$601,Оплаты!$B$2:$B$601,B147,Оплаты!$A$2:$A$601,"&gt;="&amp;A147,Оплаты!$D$2:$D$601,"учтена"))</f>
        <v>2000</v>
      </c>
      <c r="I147">
        <f>IF(E147&lt;&gt;"да","",COUNTIFS(Оплаты!$B$2:$B$601,B147,Оплаты!$A$2:$A$601,"&gt;="&amp;A147,Оплаты!$D$2:$D$601,"нет суммы"))</f>
        <v>0</v>
      </c>
    </row>
    <row r="148">
      <c r="A148" s="2" t="n">
        <v>46296</v>
      </c>
      <c r="B148" s="10" t="inlineStr">
        <is>
          <t>А-007</t>
        </is>
      </c>
      <c r="C148" s="10" t="inlineStr">
        <is>
          <t>Авито</t>
        </is>
      </c>
      <c r="D148" t="str">
        <f>IF(AND(A148="",B148=""),"",IF(A148="","нет даты",IF(B148="","нет клиента",IF(OR(A148&lt;Показатели!$B$4,A148&gt;Показатели!$B$5),"вне периода",IF(COUNTIFS(Оплаты!$B$2:$B$601,B148,Оплаты!$A$2:$A$601,"&lt;"&amp;A148,Оплаты!$D$2:$D$601,"учтена")&gt;0,"уже клиент",IF(COUNTIFS($B$1:B147,B148,$D$1:D147,"учтена")&gt;0,"повтор",IF(C148="","нет канала",IF(COUNTIF(Показатели!$B$9:$F$9,C148)=0,"неизвестный канал","учтена"))))))))</f>
        <v>учтена</v>
      </c>
      <c r="E148" t="str">
        <f>IF(D148&lt;&gt;"учтена","",IF(COUNTIFS(Оплаты!$B$2:$B$601,B148,Оплаты!$A$2:$A$601,"&gt;="&amp;A148,Оплаты!$D$2:$D$601,"учтена")+COUNTIFS(Оплаты!$B$2:$B$601,B148,Оплаты!$A$2:$A$601,"&gt;="&amp;A148,Оплаты!$D$2:$D$601,"нет суммы")&gt;0,"да","нет"))</f>
        <v>да</v>
      </c>
      <c r="F148" s="6">
        <f>IF(E148&lt;&gt;"да","",IF(I148&gt;0,"нет суммы",SUMIFS(Оплаты!$C$2:$C$601,Оплаты!$B$2:$B$601,B148,Оплаты!$E$2:$E$601,1)))</f>
        <v>1800</v>
      </c>
      <c r="G148">
        <f>IF(E148&lt;&gt;"да","",COUNTIFS(Оплаты!$B$2:$B$601,B148,Оплаты!$A$2:$A$601,"&gt;="&amp;A148,Оплаты!$D$2:$D$601,"учтена"))</f>
        <v>1</v>
      </c>
      <c r="H148" s="6">
        <f>IF(E148&lt;&gt;"да","",SUMIFS(Оплаты!$C$2:$C$601,Оплаты!$B$2:$B$601,B148,Оплаты!$A$2:$A$601,"&gt;="&amp;A148,Оплаты!$D$2:$D$601,"учтена"))</f>
        <v>1800</v>
      </c>
      <c r="I148">
        <f>IF(E148&lt;&gt;"да","",COUNTIFS(Оплаты!$B$2:$B$601,B148,Оплаты!$A$2:$A$601,"&gt;="&amp;A148,Оплаты!$D$2:$D$601,"нет суммы"))</f>
        <v>0</v>
      </c>
    </row>
    <row r="149">
      <c r="A149" s="2" t="n">
        <v>46299</v>
      </c>
      <c r="B149" s="10" t="inlineStr">
        <is>
          <t>А-008</t>
        </is>
      </c>
      <c r="C149" s="10" t="inlineStr">
        <is>
          <t>Авито</t>
        </is>
      </c>
      <c r="D149" t="str">
        <f>IF(AND(A149="",B149=""),"",IF(A149="","нет даты",IF(B149="","нет клиента",IF(OR(A149&lt;Показатели!$B$4,A149&gt;Показатели!$B$5),"вне периода",IF(COUNTIFS(Оплаты!$B$2:$B$601,B149,Оплаты!$A$2:$A$601,"&lt;"&amp;A149,Оплаты!$D$2:$D$601,"учтена")&gt;0,"уже клиент",IF(COUNTIFS($B$1:B148,B149,$D$1:D148,"учтена")&gt;0,"повтор",IF(C149="","нет канала",IF(COUNTIF(Показатели!$B$9:$F$9,C149)=0,"неизвестный канал","учтена"))))))))</f>
        <v>учтена</v>
      </c>
      <c r="E149" t="str">
        <f>IF(D149&lt;&gt;"учтена","",IF(COUNTIFS(Оплаты!$B$2:$B$601,B149,Оплаты!$A$2:$A$601,"&gt;="&amp;A149,Оплаты!$D$2:$D$601,"учтена")+COUNTIFS(Оплаты!$B$2:$B$601,B149,Оплаты!$A$2:$A$601,"&gt;="&amp;A149,Оплаты!$D$2:$D$601,"нет суммы")&gt;0,"да","нет"))</f>
        <v>да</v>
      </c>
      <c r="F149" s="6">
        <f>IF(E149&lt;&gt;"да","",IF(I149&gt;0,"нет суммы",SUMIFS(Оплаты!$C$2:$C$601,Оплаты!$B$2:$B$601,B149,Оплаты!$E$2:$E$601,1)))</f>
        <v>2200</v>
      </c>
      <c r="G149">
        <f>IF(E149&lt;&gt;"да","",COUNTIFS(Оплаты!$B$2:$B$601,B149,Оплаты!$A$2:$A$601,"&gt;="&amp;A149,Оплаты!$D$2:$D$601,"учтена"))</f>
        <v>1</v>
      </c>
      <c r="H149" s="6">
        <f>IF(E149&lt;&gt;"да","",SUMIFS(Оплаты!$C$2:$C$601,Оплаты!$B$2:$B$601,B149,Оплаты!$A$2:$A$601,"&gt;="&amp;A149,Оплаты!$D$2:$D$601,"учтена"))</f>
        <v>2200</v>
      </c>
      <c r="I149">
        <f>IF(E149&lt;&gt;"да","",COUNTIFS(Оплаты!$B$2:$B$601,B149,Оплаты!$A$2:$A$601,"&gt;="&amp;A149,Оплаты!$D$2:$D$601,"нет суммы"))</f>
        <v>0</v>
      </c>
    </row>
    <row r="150">
      <c r="A150" s="2" t="n">
        <v>46302</v>
      </c>
      <c r="B150" s="10" t="inlineStr">
        <is>
          <t>А-009</t>
        </is>
      </c>
      <c r="C150" s="10" t="inlineStr">
        <is>
          <t>Авито</t>
        </is>
      </c>
      <c r="D150" t="str">
        <f>IF(AND(A150="",B150=""),"",IF(A150="","нет даты",IF(B150="","нет клиента",IF(OR(A150&lt;Показатели!$B$4,A150&gt;Показатели!$B$5),"вне периода",IF(COUNTIFS(Оплаты!$B$2:$B$601,B150,Оплаты!$A$2:$A$601,"&lt;"&amp;A150,Оплаты!$D$2:$D$601,"учтена")&gt;0,"уже клиент",IF(COUNTIFS($B$1:B149,B150,$D$1:D149,"учтена")&gt;0,"повтор",IF(C150="","нет канала",IF(COUNTIF(Показатели!$B$9:$F$9,C150)=0,"неизвестный канал","учтена"))))))))</f>
        <v>учтена</v>
      </c>
      <c r="E150" t="str">
        <f>IF(D150&lt;&gt;"учтена","",IF(COUNTIFS(Оплаты!$B$2:$B$601,B150,Оплаты!$A$2:$A$601,"&gt;="&amp;A150,Оплаты!$D$2:$D$601,"учтена")+COUNTIFS(Оплаты!$B$2:$B$601,B150,Оплаты!$A$2:$A$601,"&gt;="&amp;A150,Оплаты!$D$2:$D$601,"нет суммы")&gt;0,"да","нет"))</f>
        <v>да</v>
      </c>
      <c r="F150" s="6">
        <f>IF(E150&lt;&gt;"да","",IF(I150&gt;0,"нет суммы",SUMIFS(Оплаты!$C$2:$C$601,Оплаты!$B$2:$B$601,B150,Оплаты!$E$2:$E$601,1)))</f>
        <v>2000</v>
      </c>
      <c r="G150">
        <f>IF(E150&lt;&gt;"да","",COUNTIFS(Оплаты!$B$2:$B$601,B150,Оплаты!$A$2:$A$601,"&gt;="&amp;A150,Оплаты!$D$2:$D$601,"учтена"))</f>
        <v>1</v>
      </c>
      <c r="H150" s="6">
        <f>IF(E150&lt;&gt;"да","",SUMIFS(Оплаты!$C$2:$C$601,Оплаты!$B$2:$B$601,B150,Оплаты!$A$2:$A$601,"&gt;="&amp;A150,Оплаты!$D$2:$D$601,"учтена"))</f>
        <v>2000</v>
      </c>
      <c r="I150">
        <f>IF(E150&lt;&gt;"да","",COUNTIFS(Оплаты!$B$2:$B$601,B150,Оплаты!$A$2:$A$601,"&gt;="&amp;A150,Оплаты!$D$2:$D$601,"нет суммы"))</f>
        <v>0</v>
      </c>
    </row>
    <row r="151">
      <c r="A151" s="2" t="n">
        <v>46303</v>
      </c>
      <c r="B151" s="10" t="inlineStr">
        <is>
          <t>А-010</t>
        </is>
      </c>
      <c r="C151" s="10" t="inlineStr">
        <is>
          <t>Авито</t>
        </is>
      </c>
      <c r="D151" t="str">
        <f>IF(AND(A151="",B151=""),"",IF(A151="","нет даты",IF(B151="","нет клиента",IF(OR(A151&lt;Показатели!$B$4,A151&gt;Показатели!$B$5),"вне периода",IF(COUNTIFS(Оплаты!$B$2:$B$601,B151,Оплаты!$A$2:$A$601,"&lt;"&amp;A151,Оплаты!$D$2:$D$601,"учтена")&gt;0,"уже клиент",IF(COUNTIFS($B$1:B150,B151,$D$1:D150,"учтена")&gt;0,"повтор",IF(C151="","нет канала",IF(COUNTIF(Показатели!$B$9:$F$9,C151)=0,"неизвестный канал","учтена"))))))))</f>
        <v>учтена</v>
      </c>
      <c r="E151" t="str">
        <f>IF(D151&lt;&gt;"учтена","",IF(COUNTIFS(Оплаты!$B$2:$B$601,B151,Оплаты!$A$2:$A$601,"&gt;="&amp;A151,Оплаты!$D$2:$D$601,"учтена")+COUNTIFS(Оплаты!$B$2:$B$601,B151,Оплаты!$A$2:$A$601,"&gt;="&amp;A151,Оплаты!$D$2:$D$601,"нет суммы")&gt;0,"да","нет"))</f>
        <v>нет</v>
      </c>
      <c r="F151" s="6" t="str">
        <f>IF(E151&lt;&gt;"да","",IF(I151&gt;0,"нет суммы",SUMIFS(Оплаты!$C$2:$C$601,Оплаты!$B$2:$B$601,B151,Оплаты!$E$2:$E$601,1)))</f>
        <v/>
      </c>
      <c r="G151" t="str">
        <f>IF(E151&lt;&gt;"да","",COUNTIFS(Оплаты!$B$2:$B$601,B151,Оплаты!$A$2:$A$601,"&gt;="&amp;A151,Оплаты!$D$2:$D$601,"учтена"))</f>
        <v/>
      </c>
      <c r="H151" s="6" t="str">
        <f>IF(E151&lt;&gt;"да","",SUMIFS(Оплаты!$C$2:$C$601,Оплаты!$B$2:$B$601,B151,Оплаты!$A$2:$A$601,"&gt;="&amp;A151,Оплаты!$D$2:$D$601,"учтена"))</f>
        <v/>
      </c>
      <c r="I151" t="str">
        <f>IF(E151&lt;&gt;"да","",COUNTIFS(Оплаты!$B$2:$B$601,B151,Оплаты!$A$2:$A$601,"&gt;="&amp;A151,Оплаты!$D$2:$D$601,"нет суммы"))</f>
        <v/>
      </c>
    </row>
    <row r="152">
      <c r="A152" s="2" t="n">
        <v>46310</v>
      </c>
      <c r="B152" s="10" t="inlineStr">
        <is>
          <t>А-011</t>
        </is>
      </c>
      <c r="C152" s="10" t="inlineStr">
        <is>
          <t>Авито</t>
        </is>
      </c>
      <c r="D152" t="str">
        <f>IF(AND(A152="",B152=""),"",IF(A152="","нет даты",IF(B152="","нет клиента",IF(OR(A152&lt;Показатели!$B$4,A152&gt;Показатели!$B$5),"вне периода",IF(COUNTIFS(Оплаты!$B$2:$B$601,B152,Оплаты!$A$2:$A$601,"&lt;"&amp;A152,Оплаты!$D$2:$D$601,"учтена")&gt;0,"уже клиент",IF(COUNTIFS($B$1:B151,B152,$D$1:D151,"учтена")&gt;0,"повтор",IF(C152="","нет канала",IF(COUNTIF(Показатели!$B$9:$F$9,C152)=0,"неизвестный канал","учтена"))))))))</f>
        <v>учтена</v>
      </c>
      <c r="E152" t="str">
        <f>IF(D152&lt;&gt;"учтена","",IF(COUNTIFS(Оплаты!$B$2:$B$601,B152,Оплаты!$A$2:$A$601,"&gt;="&amp;A152,Оплаты!$D$2:$D$601,"учтена")+COUNTIFS(Оплаты!$B$2:$B$601,B152,Оплаты!$A$2:$A$601,"&gt;="&amp;A152,Оплаты!$D$2:$D$601,"нет суммы")&gt;0,"да","нет"))</f>
        <v>нет</v>
      </c>
      <c r="F152" s="6" t="str">
        <f>IF(E152&lt;&gt;"да","",IF(I152&gt;0,"нет суммы",SUMIFS(Оплаты!$C$2:$C$601,Оплаты!$B$2:$B$601,B152,Оплаты!$E$2:$E$601,1)))</f>
        <v/>
      </c>
      <c r="G152" t="str">
        <f>IF(E152&lt;&gt;"да","",COUNTIFS(Оплаты!$B$2:$B$601,B152,Оплаты!$A$2:$A$601,"&gt;="&amp;A152,Оплаты!$D$2:$D$601,"учтена"))</f>
        <v/>
      </c>
      <c r="H152" s="6" t="str">
        <f>IF(E152&lt;&gt;"да","",SUMIFS(Оплаты!$C$2:$C$601,Оплаты!$B$2:$B$601,B152,Оплаты!$A$2:$A$601,"&gt;="&amp;A152,Оплаты!$D$2:$D$601,"учтена"))</f>
        <v/>
      </c>
      <c r="I152" t="str">
        <f>IF(E152&lt;&gt;"да","",COUNTIFS(Оплаты!$B$2:$B$601,B152,Оплаты!$A$2:$A$601,"&gt;="&amp;A152,Оплаты!$D$2:$D$601,"нет суммы"))</f>
        <v/>
      </c>
    </row>
    <row r="153">
      <c r="A153" s="2" t="n">
        <v>46317</v>
      </c>
      <c r="B153" s="10" t="inlineStr">
        <is>
          <t>А-012</t>
        </is>
      </c>
      <c r="C153" s="10" t="inlineStr">
        <is>
          <t>Авито</t>
        </is>
      </c>
      <c r="D153" t="str">
        <f>IF(AND(A153="",B153=""),"",IF(A153="","нет даты",IF(B153="","нет клиента",IF(OR(A153&lt;Показатели!$B$4,A153&gt;Показатели!$B$5),"вне периода",IF(COUNTIFS(Оплаты!$B$2:$B$601,B153,Оплаты!$A$2:$A$601,"&lt;"&amp;A153,Оплаты!$D$2:$D$601,"учтена")&gt;0,"уже клиент",IF(COUNTIFS($B$1:B152,B153,$D$1:D152,"учтена")&gt;0,"повтор",IF(C153="","нет канала",IF(COUNTIF(Показатели!$B$9:$F$9,C153)=0,"неизвестный канал","учтена"))))))))</f>
        <v>учтена</v>
      </c>
      <c r="E153" t="str">
        <f>IF(D153&lt;&gt;"учтена","",IF(COUNTIFS(Оплаты!$B$2:$B$601,B153,Оплаты!$A$2:$A$601,"&gt;="&amp;A153,Оплаты!$D$2:$D$601,"учтена")+COUNTIFS(Оплаты!$B$2:$B$601,B153,Оплаты!$A$2:$A$601,"&gt;="&amp;A153,Оплаты!$D$2:$D$601,"нет суммы")&gt;0,"да","нет"))</f>
        <v>нет</v>
      </c>
      <c r="F153" s="6" t="str">
        <f>IF(E153&lt;&gt;"да","",IF(I153&gt;0,"нет суммы",SUMIFS(Оплаты!$C$2:$C$601,Оплаты!$B$2:$B$601,B153,Оплаты!$E$2:$E$601,1)))</f>
        <v/>
      </c>
      <c r="G153" t="str">
        <f>IF(E153&lt;&gt;"да","",COUNTIFS(Оплаты!$B$2:$B$601,B153,Оплаты!$A$2:$A$601,"&gt;="&amp;A153,Оплаты!$D$2:$D$601,"учтена"))</f>
        <v/>
      </c>
      <c r="H153" s="6" t="str">
        <f>IF(E153&lt;&gt;"да","",SUMIFS(Оплаты!$C$2:$C$601,Оплаты!$B$2:$B$601,B153,Оплаты!$A$2:$A$601,"&gt;="&amp;A153,Оплаты!$D$2:$D$601,"учтена"))</f>
        <v/>
      </c>
      <c r="I153" t="str">
        <f>IF(E153&lt;&gt;"да","",COUNTIFS(Оплаты!$B$2:$B$601,B153,Оплаты!$A$2:$A$601,"&gt;="&amp;A153,Оплаты!$D$2:$D$601,"нет суммы"))</f>
        <v/>
      </c>
    </row>
    <row r="154">
      <c r="A154" s="2" t="n">
        <v>46296</v>
      </c>
      <c r="B154" s="10" t="inlineStr">
        <is>
          <t>А-013</t>
        </is>
      </c>
      <c r="C154" s="10" t="inlineStr">
        <is>
          <t>Авито</t>
        </is>
      </c>
      <c r="D154" t="str">
        <f>IF(AND(A154="",B154=""),"",IF(A154="","нет даты",IF(B154="","нет клиента",IF(OR(A154&lt;Показатели!$B$4,A154&gt;Показатели!$B$5),"вне периода",IF(COUNTIFS(Оплаты!$B$2:$B$601,B154,Оплаты!$A$2:$A$601,"&lt;"&amp;A154,Оплаты!$D$2:$D$601,"учтена")&gt;0,"уже клиент",IF(COUNTIFS($B$1:B153,B154,$D$1:D153,"учтена")&gt;0,"повтор",IF(C154="","нет канала",IF(COUNTIF(Показатели!$B$9:$F$9,C154)=0,"неизвестный канал","учтена"))))))))</f>
        <v>учтена</v>
      </c>
      <c r="E154" t="str">
        <f>IF(D154&lt;&gt;"учтена","",IF(COUNTIFS(Оплаты!$B$2:$B$601,B154,Оплаты!$A$2:$A$601,"&gt;="&amp;A154,Оплаты!$D$2:$D$601,"учтена")+COUNTIFS(Оплаты!$B$2:$B$601,B154,Оплаты!$A$2:$A$601,"&gt;="&amp;A154,Оплаты!$D$2:$D$601,"нет суммы")&gt;0,"да","нет"))</f>
        <v>нет</v>
      </c>
      <c r="F154" s="6" t="str">
        <f>IF(E154&lt;&gt;"да","",IF(I154&gt;0,"нет суммы",SUMIFS(Оплаты!$C$2:$C$601,Оплаты!$B$2:$B$601,B154,Оплаты!$E$2:$E$601,1)))</f>
        <v/>
      </c>
      <c r="G154" t="str">
        <f>IF(E154&lt;&gt;"да","",COUNTIFS(Оплаты!$B$2:$B$601,B154,Оплаты!$A$2:$A$601,"&gt;="&amp;A154,Оплаты!$D$2:$D$601,"учтена"))</f>
        <v/>
      </c>
      <c r="H154" s="6" t="str">
        <f>IF(E154&lt;&gt;"да","",SUMIFS(Оплаты!$C$2:$C$601,Оплаты!$B$2:$B$601,B154,Оплаты!$A$2:$A$601,"&gt;="&amp;A154,Оплаты!$D$2:$D$601,"учтена"))</f>
        <v/>
      </c>
      <c r="I154" t="str">
        <f>IF(E154&lt;&gt;"да","",COUNTIFS(Оплаты!$B$2:$B$601,B154,Оплаты!$A$2:$A$601,"&gt;="&amp;A154,Оплаты!$D$2:$D$601,"нет суммы"))</f>
        <v/>
      </c>
    </row>
    <row r="155">
      <c r="A155" s="2" t="n">
        <v>46303</v>
      </c>
      <c r="B155" s="10" t="inlineStr">
        <is>
          <t>А-014</t>
        </is>
      </c>
      <c r="C155" s="10" t="inlineStr">
        <is>
          <t>Авито</t>
        </is>
      </c>
      <c r="D155" t="str">
        <f>IF(AND(A155="",B155=""),"",IF(A155="","нет даты",IF(B155="","нет клиента",IF(OR(A155&lt;Показатели!$B$4,A155&gt;Показатели!$B$5),"вне периода",IF(COUNTIFS(Оплаты!$B$2:$B$601,B155,Оплаты!$A$2:$A$601,"&lt;"&amp;A155,Оплаты!$D$2:$D$601,"учтена")&gt;0,"уже клиент",IF(COUNTIFS($B$1:B154,B155,$D$1:D154,"учтена")&gt;0,"повтор",IF(C155="","нет канала",IF(COUNTIF(Показатели!$B$9:$F$9,C155)=0,"неизвестный канал","учтена"))))))))</f>
        <v>учтена</v>
      </c>
      <c r="E155" t="str">
        <f>IF(D155&lt;&gt;"учтена","",IF(COUNTIFS(Оплаты!$B$2:$B$601,B155,Оплаты!$A$2:$A$601,"&gt;="&amp;A155,Оплаты!$D$2:$D$601,"учтена")+COUNTIFS(Оплаты!$B$2:$B$601,B155,Оплаты!$A$2:$A$601,"&gt;="&amp;A155,Оплаты!$D$2:$D$601,"нет суммы")&gt;0,"да","нет"))</f>
        <v>нет</v>
      </c>
      <c r="F155" s="6" t="str">
        <f>IF(E155&lt;&gt;"да","",IF(I155&gt;0,"нет суммы",SUMIFS(Оплаты!$C$2:$C$601,Оплаты!$B$2:$B$601,B155,Оплаты!$E$2:$E$601,1)))</f>
        <v/>
      </c>
      <c r="G155" t="str">
        <f>IF(E155&lt;&gt;"да","",COUNTIFS(Оплаты!$B$2:$B$601,B155,Оплаты!$A$2:$A$601,"&gt;="&amp;A155,Оплаты!$D$2:$D$601,"учтена"))</f>
        <v/>
      </c>
      <c r="H155" s="6" t="str">
        <f>IF(E155&lt;&gt;"да","",SUMIFS(Оплаты!$C$2:$C$601,Оплаты!$B$2:$B$601,B155,Оплаты!$A$2:$A$601,"&gt;="&amp;A155,Оплаты!$D$2:$D$601,"учтена"))</f>
        <v/>
      </c>
      <c r="I155" t="str">
        <f>IF(E155&lt;&gt;"да","",COUNTIFS(Оплаты!$B$2:$B$601,B155,Оплаты!$A$2:$A$601,"&gt;="&amp;A155,Оплаты!$D$2:$D$601,"нет суммы"))</f>
        <v/>
      </c>
    </row>
    <row r="156">
      <c r="A156" s="2" t="n">
        <v>46310</v>
      </c>
      <c r="B156" s="10" t="inlineStr">
        <is>
          <t>А-015</t>
        </is>
      </c>
      <c r="C156" s="10" t="inlineStr">
        <is>
          <t>Авито</t>
        </is>
      </c>
      <c r="D156" t="str">
        <f>IF(AND(A156="",B156=""),"",IF(A156="","нет даты",IF(B156="","нет клиента",IF(OR(A156&lt;Показатели!$B$4,A156&gt;Показатели!$B$5),"вне периода",IF(COUNTIFS(Оплаты!$B$2:$B$601,B156,Оплаты!$A$2:$A$601,"&lt;"&amp;A156,Оплаты!$D$2:$D$601,"учтена")&gt;0,"уже клиент",IF(COUNTIFS($B$1:B155,B156,$D$1:D155,"учтена")&gt;0,"повтор",IF(C156="","нет канала",IF(COUNTIF(Показатели!$B$9:$F$9,C156)=0,"неизвестный канал","учтена"))))))))</f>
        <v>учтена</v>
      </c>
      <c r="E156" t="str">
        <f>IF(D156&lt;&gt;"учтена","",IF(COUNTIFS(Оплаты!$B$2:$B$601,B156,Оплаты!$A$2:$A$601,"&gt;="&amp;A156,Оплаты!$D$2:$D$601,"учтена")+COUNTIFS(Оплаты!$B$2:$B$601,B156,Оплаты!$A$2:$A$601,"&gt;="&amp;A156,Оплаты!$D$2:$D$601,"нет суммы")&gt;0,"да","нет"))</f>
        <v>нет</v>
      </c>
      <c r="F156" s="6" t="str">
        <f>IF(E156&lt;&gt;"да","",IF(I156&gt;0,"нет суммы",SUMIFS(Оплаты!$C$2:$C$601,Оплаты!$B$2:$B$601,B156,Оплаты!$E$2:$E$601,1)))</f>
        <v/>
      </c>
      <c r="G156" t="str">
        <f>IF(E156&lt;&gt;"да","",COUNTIFS(Оплаты!$B$2:$B$601,B156,Оплаты!$A$2:$A$601,"&gt;="&amp;A156,Оплаты!$D$2:$D$601,"учтена"))</f>
        <v/>
      </c>
      <c r="H156" s="6" t="str">
        <f>IF(E156&lt;&gt;"да","",SUMIFS(Оплаты!$C$2:$C$601,Оплаты!$B$2:$B$601,B156,Оплаты!$A$2:$A$601,"&gt;="&amp;A156,Оплаты!$D$2:$D$601,"учтена"))</f>
        <v/>
      </c>
      <c r="I156" t="str">
        <f>IF(E156&lt;&gt;"да","",COUNTIFS(Оплаты!$B$2:$B$601,B156,Оплаты!$A$2:$A$601,"&gt;="&amp;A156,Оплаты!$D$2:$D$601,"нет суммы"))</f>
        <v/>
      </c>
    </row>
    <row r="157">
      <c r="A157" s="2" t="n">
        <v>46317</v>
      </c>
      <c r="B157" s="10" t="inlineStr">
        <is>
          <t>А-016</t>
        </is>
      </c>
      <c r="C157" s="10" t="inlineStr">
        <is>
          <t>Авито</t>
        </is>
      </c>
      <c r="D157" t="str">
        <f>IF(AND(A157="",B157=""),"",IF(A157="","нет даты",IF(B157="","нет клиента",IF(OR(A157&lt;Показатели!$B$4,A157&gt;Показатели!$B$5),"вне периода",IF(COUNTIFS(Оплаты!$B$2:$B$601,B157,Оплаты!$A$2:$A$601,"&lt;"&amp;A157,Оплаты!$D$2:$D$601,"учтена")&gt;0,"уже клиент",IF(COUNTIFS($B$1:B156,B157,$D$1:D156,"учтена")&gt;0,"повтор",IF(C157="","нет канала",IF(COUNTIF(Показатели!$B$9:$F$9,C157)=0,"неизвестный канал","учтена"))))))))</f>
        <v>учтена</v>
      </c>
      <c r="E157" t="str">
        <f>IF(D157&lt;&gt;"учтена","",IF(COUNTIFS(Оплаты!$B$2:$B$601,B157,Оплаты!$A$2:$A$601,"&gt;="&amp;A157,Оплаты!$D$2:$D$601,"учтена")+COUNTIFS(Оплаты!$B$2:$B$601,B157,Оплаты!$A$2:$A$601,"&gt;="&amp;A157,Оплаты!$D$2:$D$601,"нет суммы")&gt;0,"да","нет"))</f>
        <v>нет</v>
      </c>
      <c r="F157" s="6" t="str">
        <f>IF(E157&lt;&gt;"да","",IF(I157&gt;0,"нет суммы",SUMIFS(Оплаты!$C$2:$C$601,Оплаты!$B$2:$B$601,B157,Оплаты!$E$2:$E$601,1)))</f>
        <v/>
      </c>
      <c r="G157" t="str">
        <f>IF(E157&lt;&gt;"да","",COUNTIFS(Оплаты!$B$2:$B$601,B157,Оплаты!$A$2:$A$601,"&gt;="&amp;A157,Оплаты!$D$2:$D$601,"учтена"))</f>
        <v/>
      </c>
      <c r="H157" s="6" t="str">
        <f>IF(E157&lt;&gt;"да","",SUMIFS(Оплаты!$C$2:$C$601,Оплаты!$B$2:$B$601,B157,Оплаты!$A$2:$A$601,"&gt;="&amp;A157,Оплаты!$D$2:$D$601,"учтена"))</f>
        <v/>
      </c>
      <c r="I157" t="str">
        <f>IF(E157&lt;&gt;"да","",COUNTIFS(Оплаты!$B$2:$B$601,B157,Оплаты!$A$2:$A$601,"&gt;="&amp;A157,Оплаты!$D$2:$D$601,"нет суммы"))</f>
        <v/>
      </c>
    </row>
    <row r="158">
      <c r="A158" s="2" t="n">
        <v>46296</v>
      </c>
      <c r="B158" s="10" t="inlineStr">
        <is>
          <t>А-017</t>
        </is>
      </c>
      <c r="C158" s="10" t="inlineStr">
        <is>
          <t>Авито</t>
        </is>
      </c>
      <c r="D158" t="str">
        <f>IF(AND(A158="",B158=""),"",IF(A158="","нет даты",IF(B158="","нет клиента",IF(OR(A158&lt;Показатели!$B$4,A158&gt;Показатели!$B$5),"вне периода",IF(COUNTIFS(Оплаты!$B$2:$B$601,B158,Оплаты!$A$2:$A$601,"&lt;"&amp;A158,Оплаты!$D$2:$D$601,"учтена")&gt;0,"уже клиент",IF(COUNTIFS($B$1:B157,B158,$D$1:D157,"учтена")&gt;0,"повтор",IF(C158="","нет канала",IF(COUNTIF(Показатели!$B$9:$F$9,C158)=0,"неизвестный канал","учтена"))))))))</f>
        <v>учтена</v>
      </c>
      <c r="E158" t="str">
        <f>IF(D158&lt;&gt;"учтена","",IF(COUNTIFS(Оплаты!$B$2:$B$601,B158,Оплаты!$A$2:$A$601,"&gt;="&amp;A158,Оплаты!$D$2:$D$601,"учтена")+COUNTIFS(Оплаты!$B$2:$B$601,B158,Оплаты!$A$2:$A$601,"&gt;="&amp;A158,Оплаты!$D$2:$D$601,"нет суммы")&gt;0,"да","нет"))</f>
        <v>нет</v>
      </c>
      <c r="F158" s="6" t="str">
        <f>IF(E158&lt;&gt;"да","",IF(I158&gt;0,"нет суммы",SUMIFS(Оплаты!$C$2:$C$601,Оплаты!$B$2:$B$601,B158,Оплаты!$E$2:$E$601,1)))</f>
        <v/>
      </c>
      <c r="G158" t="str">
        <f>IF(E158&lt;&gt;"да","",COUNTIFS(Оплаты!$B$2:$B$601,B158,Оплаты!$A$2:$A$601,"&gt;="&amp;A158,Оплаты!$D$2:$D$601,"учтена"))</f>
        <v/>
      </c>
      <c r="H158" s="6" t="str">
        <f>IF(E158&lt;&gt;"да","",SUMIFS(Оплаты!$C$2:$C$601,Оплаты!$B$2:$B$601,B158,Оплаты!$A$2:$A$601,"&gt;="&amp;A158,Оплаты!$D$2:$D$601,"учтена"))</f>
        <v/>
      </c>
      <c r="I158" t="str">
        <f>IF(E158&lt;&gt;"да","",COUNTIFS(Оплаты!$B$2:$B$601,B158,Оплаты!$A$2:$A$601,"&gt;="&amp;A158,Оплаты!$D$2:$D$601,"нет суммы"))</f>
        <v/>
      </c>
    </row>
    <row r="159">
      <c r="A159" s="2" t="n">
        <v>46303</v>
      </c>
      <c r="B159" s="10" t="inlineStr">
        <is>
          <t>А-018</t>
        </is>
      </c>
      <c r="C159" s="10" t="inlineStr">
        <is>
          <t>Авито</t>
        </is>
      </c>
      <c r="D159" t="str">
        <f>IF(AND(A159="",B159=""),"",IF(A159="","нет даты",IF(B159="","нет клиента",IF(OR(A159&lt;Показатели!$B$4,A159&gt;Показатели!$B$5),"вне периода",IF(COUNTIFS(Оплаты!$B$2:$B$601,B159,Оплаты!$A$2:$A$601,"&lt;"&amp;A159,Оплаты!$D$2:$D$601,"учтена")&gt;0,"уже клиент",IF(COUNTIFS($B$1:B158,B159,$D$1:D158,"учтена")&gt;0,"повтор",IF(C159="","нет канала",IF(COUNTIF(Показатели!$B$9:$F$9,C159)=0,"неизвестный канал","учтена"))))))))</f>
        <v>учтена</v>
      </c>
      <c r="E159" t="str">
        <f>IF(D159&lt;&gt;"учтена","",IF(COUNTIFS(Оплаты!$B$2:$B$601,B159,Оплаты!$A$2:$A$601,"&gt;="&amp;A159,Оплаты!$D$2:$D$601,"учтена")+COUNTIFS(Оплаты!$B$2:$B$601,B159,Оплаты!$A$2:$A$601,"&gt;="&amp;A159,Оплаты!$D$2:$D$601,"нет суммы")&gt;0,"да","нет"))</f>
        <v>нет</v>
      </c>
      <c r="F159" s="6" t="str">
        <f>IF(E159&lt;&gt;"да","",IF(I159&gt;0,"нет суммы",SUMIFS(Оплаты!$C$2:$C$601,Оплаты!$B$2:$B$601,B159,Оплаты!$E$2:$E$601,1)))</f>
        <v/>
      </c>
      <c r="G159" t="str">
        <f>IF(E159&lt;&gt;"да","",COUNTIFS(Оплаты!$B$2:$B$601,B159,Оплаты!$A$2:$A$601,"&gt;="&amp;A159,Оплаты!$D$2:$D$601,"учтена"))</f>
        <v/>
      </c>
      <c r="H159" s="6" t="str">
        <f>IF(E159&lt;&gt;"да","",SUMIFS(Оплаты!$C$2:$C$601,Оплаты!$B$2:$B$601,B159,Оплаты!$A$2:$A$601,"&gt;="&amp;A159,Оплаты!$D$2:$D$601,"учтена"))</f>
        <v/>
      </c>
      <c r="I159" t="str">
        <f>IF(E159&lt;&gt;"да","",COUNTIFS(Оплаты!$B$2:$B$601,B159,Оплаты!$A$2:$A$601,"&gt;="&amp;A159,Оплаты!$D$2:$D$601,"нет суммы"))</f>
        <v/>
      </c>
    </row>
    <row r="160">
      <c r="A160" s="2" t="n">
        <v>46310</v>
      </c>
      <c r="B160" s="10" t="inlineStr">
        <is>
          <t>А-019</t>
        </is>
      </c>
      <c r="C160" s="10" t="inlineStr">
        <is>
          <t>Авито</t>
        </is>
      </c>
      <c r="D160" t="str">
        <f>IF(AND(A160="",B160=""),"",IF(A160="","нет даты",IF(B160="","нет клиента",IF(OR(A160&lt;Показатели!$B$4,A160&gt;Показатели!$B$5),"вне периода",IF(COUNTIFS(Оплаты!$B$2:$B$601,B160,Оплаты!$A$2:$A$601,"&lt;"&amp;A160,Оплаты!$D$2:$D$601,"учтена")&gt;0,"уже клиент",IF(COUNTIFS($B$1:B159,B160,$D$1:D159,"учтена")&gt;0,"повтор",IF(C160="","нет канала",IF(COUNTIF(Показатели!$B$9:$F$9,C160)=0,"неизвестный канал","учтена"))))))))</f>
        <v>учтена</v>
      </c>
      <c r="E160" t="str">
        <f>IF(D160&lt;&gt;"учтена","",IF(COUNTIFS(Оплаты!$B$2:$B$601,B160,Оплаты!$A$2:$A$601,"&gt;="&amp;A160,Оплаты!$D$2:$D$601,"учтена")+COUNTIFS(Оплаты!$B$2:$B$601,B160,Оплаты!$A$2:$A$601,"&gt;="&amp;A160,Оплаты!$D$2:$D$601,"нет суммы")&gt;0,"да","нет"))</f>
        <v>нет</v>
      </c>
      <c r="F160" s="6" t="str">
        <f>IF(E160&lt;&gt;"да","",IF(I160&gt;0,"нет суммы",SUMIFS(Оплаты!$C$2:$C$601,Оплаты!$B$2:$B$601,B160,Оплаты!$E$2:$E$601,1)))</f>
        <v/>
      </c>
      <c r="G160" t="str">
        <f>IF(E160&lt;&gt;"да","",COUNTIFS(Оплаты!$B$2:$B$601,B160,Оплаты!$A$2:$A$601,"&gt;="&amp;A160,Оплаты!$D$2:$D$601,"учтена"))</f>
        <v/>
      </c>
      <c r="H160" s="6" t="str">
        <f>IF(E160&lt;&gt;"да","",SUMIFS(Оплаты!$C$2:$C$601,Оплаты!$B$2:$B$601,B160,Оплаты!$A$2:$A$601,"&gt;="&amp;A160,Оплаты!$D$2:$D$601,"учтена"))</f>
        <v/>
      </c>
      <c r="I160" t="str">
        <f>IF(E160&lt;&gt;"да","",COUNTIFS(Оплаты!$B$2:$B$601,B160,Оплаты!$A$2:$A$601,"&gt;="&amp;A160,Оплаты!$D$2:$D$601,"нет суммы"))</f>
        <v/>
      </c>
    </row>
    <row r="161">
      <c r="A161" s="2" t="n">
        <v>46317</v>
      </c>
      <c r="B161" s="10" t="inlineStr">
        <is>
          <t>А-020</t>
        </is>
      </c>
      <c r="C161" s="10" t="inlineStr">
        <is>
          <t>Авито</t>
        </is>
      </c>
      <c r="D161" t="str">
        <f>IF(AND(A161="",B161=""),"",IF(A161="","нет даты",IF(B161="","нет клиента",IF(OR(A161&lt;Показатели!$B$4,A161&gt;Показатели!$B$5),"вне периода",IF(COUNTIFS(Оплаты!$B$2:$B$601,B161,Оплаты!$A$2:$A$601,"&lt;"&amp;A161,Оплаты!$D$2:$D$601,"учтена")&gt;0,"уже клиент",IF(COUNTIFS($B$1:B160,B161,$D$1:D160,"учтена")&gt;0,"повтор",IF(C161="","нет канала",IF(COUNTIF(Показатели!$B$9:$F$9,C161)=0,"неизвестный канал","учтена"))))))))</f>
        <v>учтена</v>
      </c>
      <c r="E161" t="str">
        <f>IF(D161&lt;&gt;"учтена","",IF(COUNTIFS(Оплаты!$B$2:$B$601,B161,Оплаты!$A$2:$A$601,"&gt;="&amp;A161,Оплаты!$D$2:$D$601,"учтена")+COUNTIFS(Оплаты!$B$2:$B$601,B161,Оплаты!$A$2:$A$601,"&gt;="&amp;A161,Оплаты!$D$2:$D$601,"нет суммы")&gt;0,"да","нет"))</f>
        <v>нет</v>
      </c>
      <c r="F161" s="6" t="str">
        <f>IF(E161&lt;&gt;"да","",IF(I161&gt;0,"нет суммы",SUMIFS(Оплаты!$C$2:$C$601,Оплаты!$B$2:$B$601,B161,Оплаты!$E$2:$E$601,1)))</f>
        <v/>
      </c>
      <c r="G161" t="str">
        <f>IF(E161&lt;&gt;"да","",COUNTIFS(Оплаты!$B$2:$B$601,B161,Оплаты!$A$2:$A$601,"&gt;="&amp;A161,Оплаты!$D$2:$D$601,"учтена"))</f>
        <v/>
      </c>
      <c r="H161" s="6" t="str">
        <f>IF(E161&lt;&gt;"да","",SUMIFS(Оплаты!$C$2:$C$601,Оплаты!$B$2:$B$601,B161,Оплаты!$A$2:$A$601,"&gt;="&amp;A161,Оплаты!$D$2:$D$601,"учтена"))</f>
        <v/>
      </c>
      <c r="I161" t="str">
        <f>IF(E161&lt;&gt;"да","",COUNTIFS(Оплаты!$B$2:$B$601,B161,Оплаты!$A$2:$A$601,"&gt;="&amp;A161,Оплаты!$D$2:$D$601,"нет суммы"))</f>
        <v/>
      </c>
    </row>
    <row r="162">
      <c r="A162" s="2" t="n">
        <v>46296</v>
      </c>
      <c r="B162" s="10" t="inlineStr">
        <is>
          <t>А-021</t>
        </is>
      </c>
      <c r="C162" s="10" t="inlineStr">
        <is>
          <t>Авито</t>
        </is>
      </c>
      <c r="D162" t="str">
        <f>IF(AND(A162="",B162=""),"",IF(A162="","нет даты",IF(B162="","нет клиента",IF(OR(A162&lt;Показатели!$B$4,A162&gt;Показатели!$B$5),"вне периода",IF(COUNTIFS(Оплаты!$B$2:$B$601,B162,Оплаты!$A$2:$A$601,"&lt;"&amp;A162,Оплаты!$D$2:$D$601,"учтена")&gt;0,"уже клиент",IF(COUNTIFS($B$1:B161,B162,$D$1:D161,"учтена")&gt;0,"повтор",IF(C162="","нет канала",IF(COUNTIF(Показатели!$B$9:$F$9,C162)=0,"неизвестный канал","учтена"))))))))</f>
        <v>учтена</v>
      </c>
      <c r="E162" t="str">
        <f>IF(D162&lt;&gt;"учтена","",IF(COUNTIFS(Оплаты!$B$2:$B$601,B162,Оплаты!$A$2:$A$601,"&gt;="&amp;A162,Оплаты!$D$2:$D$601,"учтена")+COUNTIFS(Оплаты!$B$2:$B$601,B162,Оплаты!$A$2:$A$601,"&gt;="&amp;A162,Оплаты!$D$2:$D$601,"нет суммы")&gt;0,"да","нет"))</f>
        <v>нет</v>
      </c>
      <c r="F162" s="6" t="str">
        <f>IF(E162&lt;&gt;"да","",IF(I162&gt;0,"нет суммы",SUMIFS(Оплаты!$C$2:$C$601,Оплаты!$B$2:$B$601,B162,Оплаты!$E$2:$E$601,1)))</f>
        <v/>
      </c>
      <c r="G162" t="str">
        <f>IF(E162&lt;&gt;"да","",COUNTIFS(Оплаты!$B$2:$B$601,B162,Оплаты!$A$2:$A$601,"&gt;="&amp;A162,Оплаты!$D$2:$D$601,"учтена"))</f>
        <v/>
      </c>
      <c r="H162" s="6" t="str">
        <f>IF(E162&lt;&gt;"да","",SUMIFS(Оплаты!$C$2:$C$601,Оплаты!$B$2:$B$601,B162,Оплаты!$A$2:$A$601,"&gt;="&amp;A162,Оплаты!$D$2:$D$601,"учтена"))</f>
        <v/>
      </c>
      <c r="I162" t="str">
        <f>IF(E162&lt;&gt;"да","",COUNTIFS(Оплаты!$B$2:$B$601,B162,Оплаты!$A$2:$A$601,"&gt;="&amp;A162,Оплаты!$D$2:$D$601,"нет суммы"))</f>
        <v/>
      </c>
    </row>
    <row r="163">
      <c r="A163" s="2" t="n">
        <v>46303</v>
      </c>
      <c r="B163" s="10" t="inlineStr">
        <is>
          <t>А-022</t>
        </is>
      </c>
      <c r="C163" s="10" t="inlineStr">
        <is>
          <t>Авито</t>
        </is>
      </c>
      <c r="D163" t="str">
        <f>IF(AND(A163="",B163=""),"",IF(A163="","нет даты",IF(B163="","нет клиента",IF(OR(A163&lt;Показатели!$B$4,A163&gt;Показатели!$B$5),"вне периода",IF(COUNTIFS(Оплаты!$B$2:$B$601,B163,Оплаты!$A$2:$A$601,"&lt;"&amp;A163,Оплаты!$D$2:$D$601,"учтена")&gt;0,"уже клиент",IF(COUNTIFS($B$1:B162,B163,$D$1:D162,"учтена")&gt;0,"повтор",IF(C163="","нет канала",IF(COUNTIF(Показатели!$B$9:$F$9,C163)=0,"неизвестный канал","учтена"))))))))</f>
        <v>учтена</v>
      </c>
      <c r="E163" t="str">
        <f>IF(D163&lt;&gt;"учтена","",IF(COUNTIFS(Оплаты!$B$2:$B$601,B163,Оплаты!$A$2:$A$601,"&gt;="&amp;A163,Оплаты!$D$2:$D$601,"учтена")+COUNTIFS(Оплаты!$B$2:$B$601,B163,Оплаты!$A$2:$A$601,"&gt;="&amp;A163,Оплаты!$D$2:$D$601,"нет суммы")&gt;0,"да","нет"))</f>
        <v>нет</v>
      </c>
      <c r="F163" s="6" t="str">
        <f>IF(E163&lt;&gt;"да","",IF(I163&gt;0,"нет суммы",SUMIFS(Оплаты!$C$2:$C$601,Оплаты!$B$2:$B$601,B163,Оплаты!$E$2:$E$601,1)))</f>
        <v/>
      </c>
      <c r="G163" t="str">
        <f>IF(E163&lt;&gt;"да","",COUNTIFS(Оплаты!$B$2:$B$601,B163,Оплаты!$A$2:$A$601,"&gt;="&amp;A163,Оплаты!$D$2:$D$601,"учтена"))</f>
        <v/>
      </c>
      <c r="H163" s="6" t="str">
        <f>IF(E163&lt;&gt;"да","",SUMIFS(Оплаты!$C$2:$C$601,Оплаты!$B$2:$B$601,B163,Оплаты!$A$2:$A$601,"&gt;="&amp;A163,Оплаты!$D$2:$D$601,"учтена"))</f>
        <v/>
      </c>
      <c r="I163" t="str">
        <f>IF(E163&lt;&gt;"да","",COUNTIFS(Оплаты!$B$2:$B$601,B163,Оплаты!$A$2:$A$601,"&gt;="&amp;A163,Оплаты!$D$2:$D$601,"нет суммы"))</f>
        <v/>
      </c>
    </row>
    <row r="164">
      <c r="A164" s="2" t="n">
        <v>46310</v>
      </c>
      <c r="B164" s="10" t="inlineStr">
        <is>
          <t>А-023</t>
        </is>
      </c>
      <c r="C164" s="10" t="inlineStr">
        <is>
          <t>Авито</t>
        </is>
      </c>
      <c r="D164" t="str">
        <f>IF(AND(A164="",B164=""),"",IF(A164="","нет даты",IF(B164="","нет клиента",IF(OR(A164&lt;Показатели!$B$4,A164&gt;Показатели!$B$5),"вне периода",IF(COUNTIFS(Оплаты!$B$2:$B$601,B164,Оплаты!$A$2:$A$601,"&lt;"&amp;A164,Оплаты!$D$2:$D$601,"учтена")&gt;0,"уже клиент",IF(COUNTIFS($B$1:B163,B164,$D$1:D163,"учтена")&gt;0,"повтор",IF(C164="","нет канала",IF(COUNTIF(Показатели!$B$9:$F$9,C164)=0,"неизвестный канал","учтена"))))))))</f>
        <v>учтена</v>
      </c>
      <c r="E164" t="str">
        <f>IF(D164&lt;&gt;"учтена","",IF(COUNTIFS(Оплаты!$B$2:$B$601,B164,Оплаты!$A$2:$A$601,"&gt;="&amp;A164,Оплаты!$D$2:$D$601,"учтена")+COUNTIFS(Оплаты!$B$2:$B$601,B164,Оплаты!$A$2:$A$601,"&gt;="&amp;A164,Оплаты!$D$2:$D$601,"нет суммы")&gt;0,"да","нет"))</f>
        <v>нет</v>
      </c>
      <c r="F164" s="6" t="str">
        <f>IF(E164&lt;&gt;"да","",IF(I164&gt;0,"нет суммы",SUMIFS(Оплаты!$C$2:$C$601,Оплаты!$B$2:$B$601,B164,Оплаты!$E$2:$E$601,1)))</f>
        <v/>
      </c>
      <c r="G164" t="str">
        <f>IF(E164&lt;&gt;"да","",COUNTIFS(Оплаты!$B$2:$B$601,B164,Оплаты!$A$2:$A$601,"&gt;="&amp;A164,Оплаты!$D$2:$D$601,"учтена"))</f>
        <v/>
      </c>
      <c r="H164" s="6" t="str">
        <f>IF(E164&lt;&gt;"да","",SUMIFS(Оплаты!$C$2:$C$601,Оплаты!$B$2:$B$601,B164,Оплаты!$A$2:$A$601,"&gt;="&amp;A164,Оплаты!$D$2:$D$601,"учтена"))</f>
        <v/>
      </c>
      <c r="I164" t="str">
        <f>IF(E164&lt;&gt;"да","",COUNTIFS(Оплаты!$B$2:$B$601,B164,Оплаты!$A$2:$A$601,"&gt;="&amp;A164,Оплаты!$D$2:$D$601,"нет суммы"))</f>
        <v/>
      </c>
    </row>
    <row r="165">
      <c r="A165" s="2" t="n">
        <v>46317</v>
      </c>
      <c r="B165" s="10" t="inlineStr">
        <is>
          <t>А-024</t>
        </is>
      </c>
      <c r="C165" s="10" t="inlineStr">
        <is>
          <t>Авито</t>
        </is>
      </c>
      <c r="D165" t="str">
        <f>IF(AND(A165="",B165=""),"",IF(A165="","нет даты",IF(B165="","нет клиента",IF(OR(A165&lt;Показатели!$B$4,A165&gt;Показатели!$B$5),"вне периода",IF(COUNTIFS(Оплаты!$B$2:$B$601,B165,Оплаты!$A$2:$A$601,"&lt;"&amp;A165,Оплаты!$D$2:$D$601,"учтена")&gt;0,"уже клиент",IF(COUNTIFS($B$1:B164,B165,$D$1:D164,"учтена")&gt;0,"повтор",IF(C165="","нет канала",IF(COUNTIF(Показатели!$B$9:$F$9,C165)=0,"неизвестный канал","учтена"))))))))</f>
        <v>учтена</v>
      </c>
      <c r="E165" t="str">
        <f>IF(D165&lt;&gt;"учтена","",IF(COUNTIFS(Оплаты!$B$2:$B$601,B165,Оплаты!$A$2:$A$601,"&gt;="&amp;A165,Оплаты!$D$2:$D$601,"учтена")+COUNTIFS(Оплаты!$B$2:$B$601,B165,Оплаты!$A$2:$A$601,"&gt;="&amp;A165,Оплаты!$D$2:$D$601,"нет суммы")&gt;0,"да","нет"))</f>
        <v>нет</v>
      </c>
      <c r="F165" s="6" t="str">
        <f>IF(E165&lt;&gt;"да","",IF(I165&gt;0,"нет суммы",SUMIFS(Оплаты!$C$2:$C$601,Оплаты!$B$2:$B$601,B165,Оплаты!$E$2:$E$601,1)))</f>
        <v/>
      </c>
      <c r="G165" t="str">
        <f>IF(E165&lt;&gt;"да","",COUNTIFS(Оплаты!$B$2:$B$601,B165,Оплаты!$A$2:$A$601,"&gt;="&amp;A165,Оплаты!$D$2:$D$601,"учтена"))</f>
        <v/>
      </c>
      <c r="H165" s="6" t="str">
        <f>IF(E165&lt;&gt;"да","",SUMIFS(Оплаты!$C$2:$C$601,Оплаты!$B$2:$B$601,B165,Оплаты!$A$2:$A$601,"&gt;="&amp;A165,Оплаты!$D$2:$D$601,"учтена"))</f>
        <v/>
      </c>
      <c r="I165" t="str">
        <f>IF(E165&lt;&gt;"да","",COUNTIFS(Оплаты!$B$2:$B$601,B165,Оплаты!$A$2:$A$601,"&gt;="&amp;A165,Оплаты!$D$2:$D$601,"нет суммы"))</f>
        <v/>
      </c>
    </row>
    <row r="166">
      <c r="A166" s="2" t="n">
        <v>46296</v>
      </c>
      <c r="B166" s="10" t="inlineStr">
        <is>
          <t>А-025</t>
        </is>
      </c>
      <c r="C166" s="10" t="inlineStr">
        <is>
          <t>Авито</t>
        </is>
      </c>
      <c r="D166" t="str">
        <f>IF(AND(A166="",B166=""),"",IF(A166="","нет даты",IF(B166="","нет клиента",IF(OR(A166&lt;Показатели!$B$4,A166&gt;Показатели!$B$5),"вне периода",IF(COUNTIFS(Оплаты!$B$2:$B$601,B166,Оплаты!$A$2:$A$601,"&lt;"&amp;A166,Оплаты!$D$2:$D$601,"учтена")&gt;0,"уже клиент",IF(COUNTIFS($B$1:B165,B166,$D$1:D165,"учтена")&gt;0,"повтор",IF(C166="","нет канала",IF(COUNTIF(Показатели!$B$9:$F$9,C166)=0,"неизвестный канал","учтена"))))))))</f>
        <v>учтена</v>
      </c>
      <c r="E166" t="str">
        <f>IF(D166&lt;&gt;"учтена","",IF(COUNTIFS(Оплаты!$B$2:$B$601,B166,Оплаты!$A$2:$A$601,"&gt;="&amp;A166,Оплаты!$D$2:$D$601,"учтена")+COUNTIFS(Оплаты!$B$2:$B$601,B166,Оплаты!$A$2:$A$601,"&gt;="&amp;A166,Оплаты!$D$2:$D$601,"нет суммы")&gt;0,"да","нет"))</f>
        <v>нет</v>
      </c>
      <c r="F166" s="6" t="str">
        <f>IF(E166&lt;&gt;"да","",IF(I166&gt;0,"нет суммы",SUMIFS(Оплаты!$C$2:$C$601,Оплаты!$B$2:$B$601,B166,Оплаты!$E$2:$E$601,1)))</f>
        <v/>
      </c>
      <c r="G166" t="str">
        <f>IF(E166&lt;&gt;"да","",COUNTIFS(Оплаты!$B$2:$B$601,B166,Оплаты!$A$2:$A$601,"&gt;="&amp;A166,Оплаты!$D$2:$D$601,"учтена"))</f>
        <v/>
      </c>
      <c r="H166" s="6" t="str">
        <f>IF(E166&lt;&gt;"да","",SUMIFS(Оплаты!$C$2:$C$601,Оплаты!$B$2:$B$601,B166,Оплаты!$A$2:$A$601,"&gt;="&amp;A166,Оплаты!$D$2:$D$601,"учтена"))</f>
        <v/>
      </c>
      <c r="I166" t="str">
        <f>IF(E166&lt;&gt;"да","",COUNTIFS(Оплаты!$B$2:$B$601,B166,Оплаты!$A$2:$A$601,"&gt;="&amp;A166,Оплаты!$D$2:$D$601,"нет суммы"))</f>
        <v/>
      </c>
    </row>
    <row r="167">
      <c r="A167" s="2" t="n">
        <v>46303</v>
      </c>
      <c r="B167" s="10" t="inlineStr">
        <is>
          <t>А-026</t>
        </is>
      </c>
      <c r="C167" s="10" t="inlineStr">
        <is>
          <t>Авито</t>
        </is>
      </c>
      <c r="D167" t="str">
        <f>IF(AND(A167="",B167=""),"",IF(A167="","нет даты",IF(B167="","нет клиента",IF(OR(A167&lt;Показатели!$B$4,A167&gt;Показатели!$B$5),"вне периода",IF(COUNTIFS(Оплаты!$B$2:$B$601,B167,Оплаты!$A$2:$A$601,"&lt;"&amp;A167,Оплаты!$D$2:$D$601,"учтена")&gt;0,"уже клиент",IF(COUNTIFS($B$1:B166,B167,$D$1:D166,"учтена")&gt;0,"повтор",IF(C167="","нет канала",IF(COUNTIF(Показатели!$B$9:$F$9,C167)=0,"неизвестный канал","учтена"))))))))</f>
        <v>учтена</v>
      </c>
      <c r="E167" t="str">
        <f>IF(D167&lt;&gt;"учтена","",IF(COUNTIFS(Оплаты!$B$2:$B$601,B167,Оплаты!$A$2:$A$601,"&gt;="&amp;A167,Оплаты!$D$2:$D$601,"учтена")+COUNTIFS(Оплаты!$B$2:$B$601,B167,Оплаты!$A$2:$A$601,"&gt;="&amp;A167,Оплаты!$D$2:$D$601,"нет суммы")&gt;0,"да","нет"))</f>
        <v>нет</v>
      </c>
      <c r="F167" s="6" t="str">
        <f>IF(E167&lt;&gt;"да","",IF(I167&gt;0,"нет суммы",SUMIFS(Оплаты!$C$2:$C$601,Оплаты!$B$2:$B$601,B167,Оплаты!$E$2:$E$601,1)))</f>
        <v/>
      </c>
      <c r="G167" t="str">
        <f>IF(E167&lt;&gt;"да","",COUNTIFS(Оплаты!$B$2:$B$601,B167,Оплаты!$A$2:$A$601,"&gt;="&amp;A167,Оплаты!$D$2:$D$601,"учтена"))</f>
        <v/>
      </c>
      <c r="H167" s="6" t="str">
        <f>IF(E167&lt;&gt;"да","",SUMIFS(Оплаты!$C$2:$C$601,Оплаты!$B$2:$B$601,B167,Оплаты!$A$2:$A$601,"&gt;="&amp;A167,Оплаты!$D$2:$D$601,"учтена"))</f>
        <v/>
      </c>
      <c r="I167" t="str">
        <f>IF(E167&lt;&gt;"да","",COUNTIFS(Оплаты!$B$2:$B$601,B167,Оплаты!$A$2:$A$601,"&gt;="&amp;A167,Оплаты!$D$2:$D$601,"нет суммы"))</f>
        <v/>
      </c>
    </row>
    <row r="168">
      <c r="A168" s="2" t="n">
        <v>46310</v>
      </c>
      <c r="B168" s="10" t="inlineStr">
        <is>
          <t>А-027</t>
        </is>
      </c>
      <c r="C168" s="10" t="inlineStr">
        <is>
          <t>Авито</t>
        </is>
      </c>
      <c r="D168" t="str">
        <f>IF(AND(A168="",B168=""),"",IF(A168="","нет даты",IF(B168="","нет клиента",IF(OR(A168&lt;Показатели!$B$4,A168&gt;Показатели!$B$5),"вне периода",IF(COUNTIFS(Оплаты!$B$2:$B$601,B168,Оплаты!$A$2:$A$601,"&lt;"&amp;A168,Оплаты!$D$2:$D$601,"учтена")&gt;0,"уже клиент",IF(COUNTIFS($B$1:B167,B168,$D$1:D167,"учтена")&gt;0,"повтор",IF(C168="","нет канала",IF(COUNTIF(Показатели!$B$9:$F$9,C168)=0,"неизвестный канал","учтена"))))))))</f>
        <v>учтена</v>
      </c>
      <c r="E168" t="str">
        <f>IF(D168&lt;&gt;"учтена","",IF(COUNTIFS(Оплаты!$B$2:$B$601,B168,Оплаты!$A$2:$A$601,"&gt;="&amp;A168,Оплаты!$D$2:$D$601,"учтена")+COUNTIFS(Оплаты!$B$2:$B$601,B168,Оплаты!$A$2:$A$601,"&gt;="&amp;A168,Оплаты!$D$2:$D$601,"нет суммы")&gt;0,"да","нет"))</f>
        <v>нет</v>
      </c>
      <c r="F168" s="6" t="str">
        <f>IF(E168&lt;&gt;"да","",IF(I168&gt;0,"нет суммы",SUMIFS(Оплаты!$C$2:$C$601,Оплаты!$B$2:$B$601,B168,Оплаты!$E$2:$E$601,1)))</f>
        <v/>
      </c>
      <c r="G168" t="str">
        <f>IF(E168&lt;&gt;"да","",COUNTIFS(Оплаты!$B$2:$B$601,B168,Оплаты!$A$2:$A$601,"&gt;="&amp;A168,Оплаты!$D$2:$D$601,"учтена"))</f>
        <v/>
      </c>
      <c r="H168" s="6" t="str">
        <f>IF(E168&lt;&gt;"да","",SUMIFS(Оплаты!$C$2:$C$601,Оплаты!$B$2:$B$601,B168,Оплаты!$A$2:$A$601,"&gt;="&amp;A168,Оплаты!$D$2:$D$601,"учтена"))</f>
        <v/>
      </c>
      <c r="I168" t="str">
        <f>IF(E168&lt;&gt;"да","",COUNTIFS(Оплаты!$B$2:$B$601,B168,Оплаты!$A$2:$A$601,"&gt;="&amp;A168,Оплаты!$D$2:$D$601,"нет суммы"))</f>
        <v/>
      </c>
    </row>
    <row r="169">
      <c r="A169" s="2" t="n">
        <v>46317</v>
      </c>
      <c r="B169" s="10" t="inlineStr">
        <is>
          <t>А-028</t>
        </is>
      </c>
      <c r="C169" s="10" t="inlineStr">
        <is>
          <t>Авито</t>
        </is>
      </c>
      <c r="D169" t="str">
        <f>IF(AND(A169="",B169=""),"",IF(A169="","нет даты",IF(B169="","нет клиента",IF(OR(A169&lt;Показатели!$B$4,A169&gt;Показатели!$B$5),"вне периода",IF(COUNTIFS(Оплаты!$B$2:$B$601,B169,Оплаты!$A$2:$A$601,"&lt;"&amp;A169,Оплаты!$D$2:$D$601,"учтена")&gt;0,"уже клиент",IF(COUNTIFS($B$1:B168,B169,$D$1:D168,"учтена")&gt;0,"повтор",IF(C169="","нет канала",IF(COUNTIF(Показатели!$B$9:$F$9,C169)=0,"неизвестный канал","учтена"))))))))</f>
        <v>учтена</v>
      </c>
      <c r="E169" t="str">
        <f>IF(D169&lt;&gt;"учтена","",IF(COUNTIFS(Оплаты!$B$2:$B$601,B169,Оплаты!$A$2:$A$601,"&gt;="&amp;A169,Оплаты!$D$2:$D$601,"учтена")+COUNTIFS(Оплаты!$B$2:$B$601,B169,Оплаты!$A$2:$A$601,"&gt;="&amp;A169,Оплаты!$D$2:$D$601,"нет суммы")&gt;0,"да","нет"))</f>
        <v>нет</v>
      </c>
      <c r="F169" s="6" t="str">
        <f>IF(E169&lt;&gt;"да","",IF(I169&gt;0,"нет суммы",SUMIFS(Оплаты!$C$2:$C$601,Оплаты!$B$2:$B$601,B169,Оплаты!$E$2:$E$601,1)))</f>
        <v/>
      </c>
      <c r="G169" t="str">
        <f>IF(E169&lt;&gt;"да","",COUNTIFS(Оплаты!$B$2:$B$601,B169,Оплаты!$A$2:$A$601,"&gt;="&amp;A169,Оплаты!$D$2:$D$601,"учтена"))</f>
        <v/>
      </c>
      <c r="H169" s="6" t="str">
        <f>IF(E169&lt;&gt;"да","",SUMIFS(Оплаты!$C$2:$C$601,Оплаты!$B$2:$B$601,B169,Оплаты!$A$2:$A$601,"&gt;="&amp;A169,Оплаты!$D$2:$D$601,"учтена"))</f>
        <v/>
      </c>
      <c r="I169" t="str">
        <f>IF(E169&lt;&gt;"да","",COUNTIFS(Оплаты!$B$2:$B$601,B169,Оплаты!$A$2:$A$601,"&gt;="&amp;A169,Оплаты!$D$2:$D$601,"нет суммы"))</f>
        <v/>
      </c>
    </row>
    <row r="170">
      <c r="A170" s="2" t="n">
        <v>46296</v>
      </c>
      <c r="B170" s="10" t="inlineStr">
        <is>
          <t>А-029</t>
        </is>
      </c>
      <c r="C170" s="10" t="inlineStr">
        <is>
          <t>Авито</t>
        </is>
      </c>
      <c r="D170" t="str">
        <f>IF(AND(A170="",B170=""),"",IF(A170="","нет даты",IF(B170="","нет клиента",IF(OR(A170&lt;Показатели!$B$4,A170&gt;Показатели!$B$5),"вне периода",IF(COUNTIFS(Оплаты!$B$2:$B$601,B170,Оплаты!$A$2:$A$601,"&lt;"&amp;A170,Оплаты!$D$2:$D$601,"учтена")&gt;0,"уже клиент",IF(COUNTIFS($B$1:B169,B170,$D$1:D169,"учтена")&gt;0,"повтор",IF(C170="","нет канала",IF(COUNTIF(Показатели!$B$9:$F$9,C170)=0,"неизвестный канал","учтена"))))))))</f>
        <v>учтена</v>
      </c>
      <c r="E170" t="str">
        <f>IF(D170&lt;&gt;"учтена","",IF(COUNTIFS(Оплаты!$B$2:$B$601,B170,Оплаты!$A$2:$A$601,"&gt;="&amp;A170,Оплаты!$D$2:$D$601,"учтена")+COUNTIFS(Оплаты!$B$2:$B$601,B170,Оплаты!$A$2:$A$601,"&gt;="&amp;A170,Оплаты!$D$2:$D$601,"нет суммы")&gt;0,"да","нет"))</f>
        <v>нет</v>
      </c>
      <c r="F170" s="6" t="str">
        <f>IF(E170&lt;&gt;"да","",IF(I170&gt;0,"нет суммы",SUMIFS(Оплаты!$C$2:$C$601,Оплаты!$B$2:$B$601,B170,Оплаты!$E$2:$E$601,1)))</f>
        <v/>
      </c>
      <c r="G170" t="str">
        <f>IF(E170&lt;&gt;"да","",COUNTIFS(Оплаты!$B$2:$B$601,B170,Оплаты!$A$2:$A$601,"&gt;="&amp;A170,Оплаты!$D$2:$D$601,"учтена"))</f>
        <v/>
      </c>
      <c r="H170" s="6" t="str">
        <f>IF(E170&lt;&gt;"да","",SUMIFS(Оплаты!$C$2:$C$601,Оплаты!$B$2:$B$601,B170,Оплаты!$A$2:$A$601,"&gt;="&amp;A170,Оплаты!$D$2:$D$601,"учтена"))</f>
        <v/>
      </c>
      <c r="I170" t="str">
        <f>IF(E170&lt;&gt;"да","",COUNTIFS(Оплаты!$B$2:$B$601,B170,Оплаты!$A$2:$A$601,"&gt;="&amp;A170,Оплаты!$D$2:$D$601,"нет суммы"))</f>
        <v/>
      </c>
    </row>
    <row r="171">
      <c r="A171" s="2" t="n">
        <v>46303</v>
      </c>
      <c r="B171" s="10" t="inlineStr">
        <is>
          <t>А-030</t>
        </is>
      </c>
      <c r="C171" s="10" t="inlineStr">
        <is>
          <t>Авито</t>
        </is>
      </c>
      <c r="D171" t="str">
        <f>IF(AND(A171="",B171=""),"",IF(A171="","нет даты",IF(B171="","нет клиента",IF(OR(A171&lt;Показатели!$B$4,A171&gt;Показатели!$B$5),"вне периода",IF(COUNTIFS(Оплаты!$B$2:$B$601,B171,Оплаты!$A$2:$A$601,"&lt;"&amp;A171,Оплаты!$D$2:$D$601,"учтена")&gt;0,"уже клиент",IF(COUNTIFS($B$1:B170,B171,$D$1:D170,"учтена")&gt;0,"повтор",IF(C171="","нет канала",IF(COUNTIF(Показатели!$B$9:$F$9,C171)=0,"неизвестный канал","учтена"))))))))</f>
        <v>учтена</v>
      </c>
      <c r="E171" t="str">
        <f>IF(D171&lt;&gt;"учтена","",IF(COUNTIFS(Оплаты!$B$2:$B$601,B171,Оплаты!$A$2:$A$601,"&gt;="&amp;A171,Оплаты!$D$2:$D$601,"учтена")+COUNTIFS(Оплаты!$B$2:$B$601,B171,Оплаты!$A$2:$A$601,"&gt;="&amp;A171,Оплаты!$D$2:$D$601,"нет суммы")&gt;0,"да","нет"))</f>
        <v>нет</v>
      </c>
      <c r="F171" s="6" t="str">
        <f>IF(E171&lt;&gt;"да","",IF(I171&gt;0,"нет суммы",SUMIFS(Оплаты!$C$2:$C$601,Оплаты!$B$2:$B$601,B171,Оплаты!$E$2:$E$601,1)))</f>
        <v/>
      </c>
      <c r="G171" t="str">
        <f>IF(E171&lt;&gt;"да","",COUNTIFS(Оплаты!$B$2:$B$601,B171,Оплаты!$A$2:$A$601,"&gt;="&amp;A171,Оплаты!$D$2:$D$601,"учтена"))</f>
        <v/>
      </c>
      <c r="H171" s="6" t="str">
        <f>IF(E171&lt;&gt;"да","",SUMIFS(Оплаты!$C$2:$C$601,Оплаты!$B$2:$B$601,B171,Оплаты!$A$2:$A$601,"&gt;="&amp;A171,Оплаты!$D$2:$D$601,"учтена"))</f>
        <v/>
      </c>
      <c r="I171" t="str">
        <f>IF(E171&lt;&gt;"да","",COUNTIFS(Оплаты!$B$2:$B$601,B171,Оплаты!$A$2:$A$601,"&gt;="&amp;A171,Оплаты!$D$2:$D$601,"нет суммы"))</f>
        <v/>
      </c>
    </row>
    <row r="172">
      <c r="A172" s="2" t="n">
        <v>46296</v>
      </c>
      <c r="B172" s="10" t="inlineStr">
        <is>
          <t>Р-001</t>
        </is>
      </c>
      <c r="C172" s="10" t="inlineStr">
        <is>
          <t>Рекомендации</t>
        </is>
      </c>
      <c r="D172" t="str">
        <f>IF(AND(A172="",B172=""),"",IF(A172="","нет даты",IF(B172="","нет клиента",IF(OR(A172&lt;Показатели!$B$4,A172&gt;Показатели!$B$5),"вне периода",IF(COUNTIFS(Оплаты!$B$2:$B$601,B172,Оплаты!$A$2:$A$601,"&lt;"&amp;A172,Оплаты!$D$2:$D$601,"учтена")&gt;0,"уже клиент",IF(COUNTIFS($B$1:B171,B172,$D$1:D171,"учтена")&gt;0,"повтор",IF(C172="","нет канала",IF(COUNTIF(Показатели!$B$9:$F$9,C172)=0,"неизвестный канал","учтена"))))))))</f>
        <v>учтена</v>
      </c>
      <c r="E172" t="str">
        <f>IF(D172&lt;&gt;"учтена","",IF(COUNTIFS(Оплаты!$B$2:$B$601,B172,Оплаты!$A$2:$A$601,"&gt;="&amp;A172,Оплаты!$D$2:$D$601,"учтена")+COUNTIFS(Оплаты!$B$2:$B$601,B172,Оплаты!$A$2:$A$601,"&gt;="&amp;A172,Оплаты!$D$2:$D$601,"нет суммы")&gt;0,"да","нет"))</f>
        <v>да</v>
      </c>
      <c r="F172" s="6">
        <f>IF(E172&lt;&gt;"да","",IF(I172&gt;0,"нет суммы",SUMIFS(Оплаты!$C$2:$C$601,Оплаты!$B$2:$B$601,B172,Оплаты!$E$2:$E$601,1)))</f>
        <v>2600</v>
      </c>
      <c r="G172">
        <f>IF(E172&lt;&gt;"да","",COUNTIFS(Оплаты!$B$2:$B$601,B172,Оплаты!$A$2:$A$601,"&gt;="&amp;A172,Оплаты!$D$2:$D$601,"учтена"))</f>
        <v>2</v>
      </c>
      <c r="H172" s="6">
        <f>IF(E172&lt;&gt;"да","",SUMIFS(Оплаты!$C$2:$C$601,Оплаты!$B$2:$B$601,B172,Оплаты!$A$2:$A$601,"&gt;="&amp;A172,Оплаты!$D$2:$D$601,"учтена"))</f>
        <v>5000</v>
      </c>
      <c r="I172">
        <f>IF(E172&lt;&gt;"да","",COUNTIFS(Оплаты!$B$2:$B$601,B172,Оплаты!$A$2:$A$601,"&gt;="&amp;A172,Оплаты!$D$2:$D$601,"нет суммы"))</f>
        <v>0</v>
      </c>
    </row>
    <row r="173">
      <c r="A173" s="2" t="n">
        <v>46299</v>
      </c>
      <c r="B173" s="10" t="inlineStr">
        <is>
          <t>Р-002</t>
        </is>
      </c>
      <c r="C173" s="10" t="inlineStr">
        <is>
          <t>Рекомендации</t>
        </is>
      </c>
      <c r="D173" t="str">
        <f>IF(AND(A173="",B173=""),"",IF(A173="","нет даты",IF(B173="","нет клиента",IF(OR(A173&lt;Показатели!$B$4,A173&gt;Показатели!$B$5),"вне периода",IF(COUNTIFS(Оплаты!$B$2:$B$601,B173,Оплаты!$A$2:$A$601,"&lt;"&amp;A173,Оплаты!$D$2:$D$601,"учтена")&gt;0,"уже клиент",IF(COUNTIFS($B$1:B172,B173,$D$1:D172,"учтена")&gt;0,"повтор",IF(C173="","нет канала",IF(COUNTIF(Показатели!$B$9:$F$9,C173)=0,"неизвестный канал","учтена"))))))))</f>
        <v>учтена</v>
      </c>
      <c r="E173" t="str">
        <f>IF(D173&lt;&gt;"учтена","",IF(COUNTIFS(Оплаты!$B$2:$B$601,B173,Оплаты!$A$2:$A$601,"&gt;="&amp;A173,Оплаты!$D$2:$D$601,"учтена")+COUNTIFS(Оплаты!$B$2:$B$601,B173,Оплаты!$A$2:$A$601,"&gt;="&amp;A173,Оплаты!$D$2:$D$601,"нет суммы")&gt;0,"да","нет"))</f>
        <v>да</v>
      </c>
      <c r="F173" s="6">
        <f>IF(E173&lt;&gt;"да","",IF(I173&gt;0,"нет суммы",SUMIFS(Оплаты!$C$2:$C$601,Оплаты!$B$2:$B$601,B173,Оплаты!$E$2:$E$601,1)))</f>
        <v>3000</v>
      </c>
      <c r="G173">
        <f>IF(E173&lt;&gt;"да","",COUNTIFS(Оплаты!$B$2:$B$601,B173,Оплаты!$A$2:$A$601,"&gt;="&amp;A173,Оплаты!$D$2:$D$601,"учтена"))</f>
        <v>2</v>
      </c>
      <c r="H173" s="6">
        <f>IF(E173&lt;&gt;"да","",SUMIFS(Оплаты!$C$2:$C$601,Оплаты!$B$2:$B$601,B173,Оплаты!$A$2:$A$601,"&gt;="&amp;A173,Оплаты!$D$2:$D$601,"учтена"))</f>
        <v>5800</v>
      </c>
      <c r="I173">
        <f>IF(E173&lt;&gt;"да","",COUNTIFS(Оплаты!$B$2:$B$601,B173,Оплаты!$A$2:$A$601,"&gt;="&amp;A173,Оплаты!$D$2:$D$601,"нет суммы"))</f>
        <v>0</v>
      </c>
    </row>
    <row r="174">
      <c r="A174" s="2" t="n">
        <v>46302</v>
      </c>
      <c r="B174" s="10" t="inlineStr">
        <is>
          <t>Р-003</t>
        </is>
      </c>
      <c r="C174" s="10" t="inlineStr">
        <is>
          <t>Рекомендации</t>
        </is>
      </c>
      <c r="D174" t="str">
        <f>IF(AND(A174="",B174=""),"",IF(A174="","нет даты",IF(B174="","нет клиента",IF(OR(A174&lt;Показатели!$B$4,A174&gt;Показатели!$B$5),"вне периода",IF(COUNTIFS(Оплаты!$B$2:$B$601,B174,Оплаты!$A$2:$A$601,"&lt;"&amp;A174,Оплаты!$D$2:$D$601,"учтена")&gt;0,"уже клиент",IF(COUNTIFS($B$1:B173,B174,$D$1:D173,"учтена")&gt;0,"повтор",IF(C174="","нет канала",IF(COUNTIF(Показатели!$B$9:$F$9,C174)=0,"неизвестный канал","учтена"))))))))</f>
        <v>учтена</v>
      </c>
      <c r="E174" t="str">
        <f>IF(D174&lt;&gt;"учтена","",IF(COUNTIFS(Оплаты!$B$2:$B$601,B174,Оплаты!$A$2:$A$601,"&gt;="&amp;A174,Оплаты!$D$2:$D$601,"учтена")+COUNTIFS(Оплаты!$B$2:$B$601,B174,Оплаты!$A$2:$A$601,"&gt;="&amp;A174,Оплаты!$D$2:$D$601,"нет суммы")&gt;0,"да","нет"))</f>
        <v>да</v>
      </c>
      <c r="F174" s="6">
        <f>IF(E174&lt;&gt;"да","",IF(I174&gt;0,"нет суммы",SUMIFS(Оплаты!$C$2:$C$601,Оплаты!$B$2:$B$601,B174,Оплаты!$E$2:$E$601,1)))</f>
        <v>2600</v>
      </c>
      <c r="G174">
        <f>IF(E174&lt;&gt;"да","",COUNTIFS(Оплаты!$B$2:$B$601,B174,Оплаты!$A$2:$A$601,"&gt;="&amp;A174,Оплаты!$D$2:$D$601,"учтена"))</f>
        <v>2</v>
      </c>
      <c r="H174" s="6">
        <f>IF(E174&lt;&gt;"да","",SUMIFS(Оплаты!$C$2:$C$601,Оплаты!$B$2:$B$601,B174,Оплаты!$A$2:$A$601,"&gt;="&amp;A174,Оплаты!$D$2:$D$601,"учтена"))</f>
        <v>5000</v>
      </c>
      <c r="I174">
        <f>IF(E174&lt;&gt;"да","",COUNTIFS(Оплаты!$B$2:$B$601,B174,Оплаты!$A$2:$A$601,"&gt;="&amp;A174,Оплаты!$D$2:$D$601,"нет суммы"))</f>
        <v>0</v>
      </c>
    </row>
    <row r="175">
      <c r="A175" s="2" t="n">
        <v>46305</v>
      </c>
      <c r="B175" s="10" t="inlineStr">
        <is>
          <t>Р-004</t>
        </is>
      </c>
      <c r="C175" s="10" t="inlineStr">
        <is>
          <t>Рекомендации</t>
        </is>
      </c>
      <c r="D175" t="str">
        <f>IF(AND(A175="",B175=""),"",IF(A175="","нет даты",IF(B175="","нет клиента",IF(OR(A175&lt;Показатели!$B$4,A175&gt;Показатели!$B$5),"вне периода",IF(COUNTIFS(Оплаты!$B$2:$B$601,B175,Оплаты!$A$2:$A$601,"&lt;"&amp;A175,Оплаты!$D$2:$D$601,"учтена")&gt;0,"уже клиент",IF(COUNTIFS($B$1:B174,B175,$D$1:D174,"учтена")&gt;0,"повтор",IF(C175="","нет канала",IF(COUNTIF(Показатели!$B$9:$F$9,C175)=0,"неизвестный канал","учтена"))))))))</f>
        <v>учтена</v>
      </c>
      <c r="E175" t="str">
        <f>IF(D175&lt;&gt;"учтена","",IF(COUNTIFS(Оплаты!$B$2:$B$601,B175,Оплаты!$A$2:$A$601,"&gt;="&amp;A175,Оплаты!$D$2:$D$601,"учтена")+COUNTIFS(Оплаты!$B$2:$B$601,B175,Оплаты!$A$2:$A$601,"&gt;="&amp;A175,Оплаты!$D$2:$D$601,"нет суммы")&gt;0,"да","нет"))</f>
        <v>да</v>
      </c>
      <c r="F175" s="6">
        <f>IF(E175&lt;&gt;"да","",IF(I175&gt;0,"нет суммы",SUMIFS(Оплаты!$C$2:$C$601,Оплаты!$B$2:$B$601,B175,Оплаты!$E$2:$E$601,1)))</f>
        <v>3000</v>
      </c>
      <c r="G175">
        <f>IF(E175&lt;&gt;"да","",COUNTIFS(Оплаты!$B$2:$B$601,B175,Оплаты!$A$2:$A$601,"&gt;="&amp;A175,Оплаты!$D$2:$D$601,"учтена"))</f>
        <v>2</v>
      </c>
      <c r="H175" s="6">
        <f>IF(E175&lt;&gt;"да","",SUMIFS(Оплаты!$C$2:$C$601,Оплаты!$B$2:$B$601,B175,Оплаты!$A$2:$A$601,"&gt;="&amp;A175,Оплаты!$D$2:$D$601,"учтена"))</f>
        <v>5800</v>
      </c>
      <c r="I175">
        <f>IF(E175&lt;&gt;"да","",COUNTIFS(Оплаты!$B$2:$B$601,B175,Оплаты!$A$2:$A$601,"&gt;="&amp;A175,Оплаты!$D$2:$D$601,"нет суммы"))</f>
        <v>0</v>
      </c>
    </row>
    <row r="176">
      <c r="A176" s="2" t="n">
        <v>46308</v>
      </c>
      <c r="B176" s="10" t="inlineStr">
        <is>
          <t>Р-005</t>
        </is>
      </c>
      <c r="C176" s="10" t="inlineStr">
        <is>
          <t>Рекомендации</t>
        </is>
      </c>
      <c r="D176" t="str">
        <f>IF(AND(A176="",B176=""),"",IF(A176="","нет даты",IF(B176="","нет клиента",IF(OR(A176&lt;Показатели!$B$4,A176&gt;Показатели!$B$5),"вне периода",IF(COUNTIFS(Оплаты!$B$2:$B$601,B176,Оплаты!$A$2:$A$601,"&lt;"&amp;A176,Оплаты!$D$2:$D$601,"учтена")&gt;0,"уже клиент",IF(COUNTIFS($B$1:B175,B176,$D$1:D175,"учтена")&gt;0,"повтор",IF(C176="","нет канала",IF(COUNTIF(Показатели!$B$9:$F$9,C176)=0,"неизвестный канал","учтена"))))))))</f>
        <v>учтена</v>
      </c>
      <c r="E176" t="str">
        <f>IF(D176&lt;&gt;"учтена","",IF(COUNTIFS(Оплаты!$B$2:$B$601,B176,Оплаты!$A$2:$A$601,"&gt;="&amp;A176,Оплаты!$D$2:$D$601,"учтена")+COUNTIFS(Оплаты!$B$2:$B$601,B176,Оплаты!$A$2:$A$601,"&gt;="&amp;A176,Оплаты!$D$2:$D$601,"нет суммы")&gt;0,"да","нет"))</f>
        <v>да</v>
      </c>
      <c r="F176" s="6">
        <f>IF(E176&lt;&gt;"да","",IF(I176&gt;0,"нет суммы",SUMIFS(Оплаты!$C$2:$C$601,Оплаты!$B$2:$B$601,B176,Оплаты!$E$2:$E$601,1)))</f>
        <v>2600</v>
      </c>
      <c r="G176">
        <f>IF(E176&lt;&gt;"да","",COUNTIFS(Оплаты!$B$2:$B$601,B176,Оплаты!$A$2:$A$601,"&gt;="&amp;A176,Оплаты!$D$2:$D$601,"учтена"))</f>
        <v>2</v>
      </c>
      <c r="H176" s="6">
        <f>IF(E176&lt;&gt;"да","",SUMIFS(Оплаты!$C$2:$C$601,Оплаты!$B$2:$B$601,B176,Оплаты!$A$2:$A$601,"&gt;="&amp;A176,Оплаты!$D$2:$D$601,"учтена"))</f>
        <v>5000</v>
      </c>
      <c r="I176">
        <f>IF(E176&lt;&gt;"да","",COUNTIFS(Оплаты!$B$2:$B$601,B176,Оплаты!$A$2:$A$601,"&gt;="&amp;A176,Оплаты!$D$2:$D$601,"нет суммы"))</f>
        <v>0</v>
      </c>
    </row>
    <row r="177">
      <c r="A177" s="2" t="n">
        <v>46311</v>
      </c>
      <c r="B177" s="10" t="inlineStr">
        <is>
          <t>Р-006</t>
        </is>
      </c>
      <c r="C177" s="10" t="inlineStr">
        <is>
          <t>Рекомендации</t>
        </is>
      </c>
      <c r="D177" t="str">
        <f>IF(AND(A177="",B177=""),"",IF(A177="","нет даты",IF(B177="","нет клиента",IF(OR(A177&lt;Показатели!$B$4,A177&gt;Показатели!$B$5),"вне периода",IF(COUNTIFS(Оплаты!$B$2:$B$601,B177,Оплаты!$A$2:$A$601,"&lt;"&amp;A177,Оплаты!$D$2:$D$601,"учтена")&gt;0,"уже клиент",IF(COUNTIFS($B$1:B176,B177,$D$1:D176,"учтена")&gt;0,"повтор",IF(C177="","нет канала",IF(COUNTIF(Показатели!$B$9:$F$9,C177)=0,"неизвестный канал","учтена"))))))))</f>
        <v>учтена</v>
      </c>
      <c r="E177" t="str">
        <f>IF(D177&lt;&gt;"учтена","",IF(COUNTIFS(Оплаты!$B$2:$B$601,B177,Оплаты!$A$2:$A$601,"&gt;="&amp;A177,Оплаты!$D$2:$D$601,"учтена")+COUNTIFS(Оплаты!$B$2:$B$601,B177,Оплаты!$A$2:$A$601,"&gt;="&amp;A177,Оплаты!$D$2:$D$601,"нет суммы")&gt;0,"да","нет"))</f>
        <v>да</v>
      </c>
      <c r="F177" s="6">
        <f>IF(E177&lt;&gt;"да","",IF(I177&gt;0,"нет суммы",SUMIFS(Оплаты!$C$2:$C$601,Оплаты!$B$2:$B$601,B177,Оплаты!$E$2:$E$601,1)))</f>
        <v>3000</v>
      </c>
      <c r="G177">
        <f>IF(E177&lt;&gt;"да","",COUNTIFS(Оплаты!$B$2:$B$601,B177,Оплаты!$A$2:$A$601,"&gt;="&amp;A177,Оплаты!$D$2:$D$601,"учтена"))</f>
        <v>2</v>
      </c>
      <c r="H177" s="6">
        <f>IF(E177&lt;&gt;"да","",SUMIFS(Оплаты!$C$2:$C$601,Оплаты!$B$2:$B$601,B177,Оплаты!$A$2:$A$601,"&gt;="&amp;A177,Оплаты!$D$2:$D$601,"учтена"))</f>
        <v>5800</v>
      </c>
      <c r="I177">
        <f>IF(E177&lt;&gt;"да","",COUNTIFS(Оплаты!$B$2:$B$601,B177,Оплаты!$A$2:$A$601,"&gt;="&amp;A177,Оплаты!$D$2:$D$601,"нет суммы"))</f>
        <v>0</v>
      </c>
    </row>
    <row r="178">
      <c r="A178" s="2" t="n">
        <v>46296</v>
      </c>
      <c r="B178" s="10" t="inlineStr">
        <is>
          <t>Р-007</t>
        </is>
      </c>
      <c r="C178" s="10" t="inlineStr">
        <is>
          <t>Рекомендации</t>
        </is>
      </c>
      <c r="D178" t="str">
        <f>IF(AND(A178="",B178=""),"",IF(A178="","нет даты",IF(B178="","нет клиента",IF(OR(A178&lt;Показатели!$B$4,A178&gt;Показатели!$B$5),"вне периода",IF(COUNTIFS(Оплаты!$B$2:$B$601,B178,Оплаты!$A$2:$A$601,"&lt;"&amp;A178,Оплаты!$D$2:$D$601,"учтена")&gt;0,"уже клиент",IF(COUNTIFS($B$1:B177,B178,$D$1:D177,"учтена")&gt;0,"повтор",IF(C178="","нет канала",IF(COUNTIF(Показатели!$B$9:$F$9,C178)=0,"неизвестный канал","учтена"))))))))</f>
        <v>учтена</v>
      </c>
      <c r="E178" t="str">
        <f>IF(D178&lt;&gt;"учтена","",IF(COUNTIFS(Оплаты!$B$2:$B$601,B178,Оплаты!$A$2:$A$601,"&gt;="&amp;A178,Оплаты!$D$2:$D$601,"учтена")+COUNTIFS(Оплаты!$B$2:$B$601,B178,Оплаты!$A$2:$A$601,"&gt;="&amp;A178,Оплаты!$D$2:$D$601,"нет суммы")&gt;0,"да","нет"))</f>
        <v>да</v>
      </c>
      <c r="F178" s="6">
        <f>IF(E178&lt;&gt;"да","",IF(I178&gt;0,"нет суммы",SUMIFS(Оплаты!$C$2:$C$601,Оплаты!$B$2:$B$601,B178,Оплаты!$E$2:$E$601,1)))</f>
        <v>2600</v>
      </c>
      <c r="G178">
        <f>IF(E178&lt;&gt;"да","",COUNTIFS(Оплаты!$B$2:$B$601,B178,Оплаты!$A$2:$A$601,"&gt;="&amp;A178,Оплаты!$D$2:$D$601,"учтена"))</f>
        <v>1</v>
      </c>
      <c r="H178" s="6">
        <f>IF(E178&lt;&gt;"да","",SUMIFS(Оплаты!$C$2:$C$601,Оплаты!$B$2:$B$601,B178,Оплаты!$A$2:$A$601,"&gt;="&amp;A178,Оплаты!$D$2:$D$601,"учтена"))</f>
        <v>2600</v>
      </c>
      <c r="I178">
        <f>IF(E178&lt;&gt;"да","",COUNTIFS(Оплаты!$B$2:$B$601,B178,Оплаты!$A$2:$A$601,"&gt;="&amp;A178,Оплаты!$D$2:$D$601,"нет суммы"))</f>
        <v>0</v>
      </c>
    </row>
    <row r="179">
      <c r="A179" s="2" t="n">
        <v>46299</v>
      </c>
      <c r="B179" s="10" t="inlineStr">
        <is>
          <t>Р-008</t>
        </is>
      </c>
      <c r="C179" s="10" t="inlineStr">
        <is>
          <t>Рекомендации</t>
        </is>
      </c>
      <c r="D179" t="str">
        <f>IF(AND(A179="",B179=""),"",IF(A179="","нет даты",IF(B179="","нет клиента",IF(OR(A179&lt;Показатели!$B$4,A179&gt;Показатели!$B$5),"вне периода",IF(COUNTIFS(Оплаты!$B$2:$B$601,B179,Оплаты!$A$2:$A$601,"&lt;"&amp;A179,Оплаты!$D$2:$D$601,"учтена")&gt;0,"уже клиент",IF(COUNTIFS($B$1:B178,B179,$D$1:D178,"учтена")&gt;0,"повтор",IF(C179="","нет канала",IF(COUNTIF(Показатели!$B$9:$F$9,C179)=0,"неизвестный канал","учтена"))))))))</f>
        <v>учтена</v>
      </c>
      <c r="E179" t="str">
        <f>IF(D179&lt;&gt;"учтена","",IF(COUNTIFS(Оплаты!$B$2:$B$601,B179,Оплаты!$A$2:$A$601,"&gt;="&amp;A179,Оплаты!$D$2:$D$601,"учтена")+COUNTIFS(Оплаты!$B$2:$B$601,B179,Оплаты!$A$2:$A$601,"&gt;="&amp;A179,Оплаты!$D$2:$D$601,"нет суммы")&gt;0,"да","нет"))</f>
        <v>да</v>
      </c>
      <c r="F179" s="6">
        <f>IF(E179&lt;&gt;"да","",IF(I179&gt;0,"нет суммы",SUMIFS(Оплаты!$C$2:$C$601,Оплаты!$B$2:$B$601,B179,Оплаты!$E$2:$E$601,1)))</f>
        <v>3000</v>
      </c>
      <c r="G179">
        <f>IF(E179&lt;&gt;"да","",COUNTIFS(Оплаты!$B$2:$B$601,B179,Оплаты!$A$2:$A$601,"&gt;="&amp;A179,Оплаты!$D$2:$D$601,"учтена"))</f>
        <v>1</v>
      </c>
      <c r="H179" s="6">
        <f>IF(E179&lt;&gt;"да","",SUMIFS(Оплаты!$C$2:$C$601,Оплаты!$B$2:$B$601,B179,Оплаты!$A$2:$A$601,"&gt;="&amp;A179,Оплаты!$D$2:$D$601,"учтена"))</f>
        <v>3000</v>
      </c>
      <c r="I179">
        <f>IF(E179&lt;&gt;"да","",COUNTIFS(Оплаты!$B$2:$B$601,B179,Оплаты!$A$2:$A$601,"&gt;="&amp;A179,Оплаты!$D$2:$D$601,"нет суммы"))</f>
        <v>0</v>
      </c>
    </row>
    <row r="180">
      <c r="A180" s="2" t="n">
        <v>46302</v>
      </c>
      <c r="B180" s="10" t="inlineStr">
        <is>
          <t>Р-009</t>
        </is>
      </c>
      <c r="C180" s="10" t="inlineStr">
        <is>
          <t>Рекомендации</t>
        </is>
      </c>
      <c r="D180" t="str">
        <f>IF(AND(A180="",B180=""),"",IF(A180="","нет даты",IF(B180="","нет клиента",IF(OR(A180&lt;Показатели!$B$4,A180&gt;Показатели!$B$5),"вне периода",IF(COUNTIFS(Оплаты!$B$2:$B$601,B180,Оплаты!$A$2:$A$601,"&lt;"&amp;A180,Оплаты!$D$2:$D$601,"учтена")&gt;0,"уже клиент",IF(COUNTIFS($B$1:B179,B180,$D$1:D179,"учтена")&gt;0,"повтор",IF(C180="","нет канала",IF(COUNTIF(Показатели!$B$9:$F$9,C180)=0,"неизвестный канал","учтена"))))))))</f>
        <v>учтена</v>
      </c>
      <c r="E180" t="str">
        <f>IF(D180&lt;&gt;"учтена","",IF(COUNTIFS(Оплаты!$B$2:$B$601,B180,Оплаты!$A$2:$A$601,"&gt;="&amp;A180,Оплаты!$D$2:$D$601,"учтена")+COUNTIFS(Оплаты!$B$2:$B$601,B180,Оплаты!$A$2:$A$601,"&gt;="&amp;A180,Оплаты!$D$2:$D$601,"нет суммы")&gt;0,"да","нет"))</f>
        <v>да</v>
      </c>
      <c r="F180" s="6">
        <f>IF(E180&lt;&gt;"да","",IF(I180&gt;0,"нет суммы",SUMIFS(Оплаты!$C$2:$C$601,Оплаты!$B$2:$B$601,B180,Оплаты!$E$2:$E$601,1)))</f>
        <v>2600</v>
      </c>
      <c r="G180">
        <f>IF(E180&lt;&gt;"да","",COUNTIFS(Оплаты!$B$2:$B$601,B180,Оплаты!$A$2:$A$601,"&gt;="&amp;A180,Оплаты!$D$2:$D$601,"учтена"))</f>
        <v>1</v>
      </c>
      <c r="H180" s="6">
        <f>IF(E180&lt;&gt;"да","",SUMIFS(Оплаты!$C$2:$C$601,Оплаты!$B$2:$B$601,B180,Оплаты!$A$2:$A$601,"&gt;="&amp;A180,Оплаты!$D$2:$D$601,"учтена"))</f>
        <v>2600</v>
      </c>
      <c r="I180">
        <f>IF(E180&lt;&gt;"да","",COUNTIFS(Оплаты!$B$2:$B$601,B180,Оплаты!$A$2:$A$601,"&gt;="&amp;A180,Оплаты!$D$2:$D$601,"нет суммы"))</f>
        <v>0</v>
      </c>
    </row>
    <row r="181">
      <c r="A181" s="2" t="n">
        <v>46305</v>
      </c>
      <c r="B181" s="10" t="inlineStr">
        <is>
          <t>Р-010</t>
        </is>
      </c>
      <c r="C181" s="10" t="inlineStr">
        <is>
          <t>Рекомендации</t>
        </is>
      </c>
      <c r="D181" t="str">
        <f>IF(AND(A181="",B181=""),"",IF(A181="","нет даты",IF(B181="","нет клиента",IF(OR(A181&lt;Показатели!$B$4,A181&gt;Показатели!$B$5),"вне периода",IF(COUNTIFS(Оплаты!$B$2:$B$601,B181,Оплаты!$A$2:$A$601,"&lt;"&amp;A181,Оплаты!$D$2:$D$601,"учтена")&gt;0,"уже клиент",IF(COUNTIFS($B$1:B180,B181,$D$1:D180,"учтена")&gt;0,"повтор",IF(C181="","нет канала",IF(COUNTIF(Показатели!$B$9:$F$9,C181)=0,"неизвестный канал","учтена"))))))))</f>
        <v>учтена</v>
      </c>
      <c r="E181" t="str">
        <f>IF(D181&lt;&gt;"учтена","",IF(COUNTIFS(Оплаты!$B$2:$B$601,B181,Оплаты!$A$2:$A$601,"&gt;="&amp;A181,Оплаты!$D$2:$D$601,"учтена")+COUNTIFS(Оплаты!$B$2:$B$601,B181,Оплаты!$A$2:$A$601,"&gt;="&amp;A181,Оплаты!$D$2:$D$601,"нет суммы")&gt;0,"да","нет"))</f>
        <v>да</v>
      </c>
      <c r="F181" s="6">
        <f>IF(E181&lt;&gt;"да","",IF(I181&gt;0,"нет суммы",SUMIFS(Оплаты!$C$2:$C$601,Оплаты!$B$2:$B$601,B181,Оплаты!$E$2:$E$601,1)))</f>
        <v>3000</v>
      </c>
      <c r="G181">
        <f>IF(E181&lt;&gt;"да","",COUNTIFS(Оплаты!$B$2:$B$601,B181,Оплаты!$A$2:$A$601,"&gt;="&amp;A181,Оплаты!$D$2:$D$601,"учтена"))</f>
        <v>1</v>
      </c>
      <c r="H181" s="6">
        <f>IF(E181&lt;&gt;"да","",SUMIFS(Оплаты!$C$2:$C$601,Оплаты!$B$2:$B$601,B181,Оплаты!$A$2:$A$601,"&gt;="&amp;A181,Оплаты!$D$2:$D$601,"учтена"))</f>
        <v>3000</v>
      </c>
      <c r="I181">
        <f>IF(E181&lt;&gt;"да","",COUNTIFS(Оплаты!$B$2:$B$601,B181,Оплаты!$A$2:$A$601,"&gt;="&amp;A181,Оплаты!$D$2:$D$601,"нет суммы"))</f>
        <v>0</v>
      </c>
    </row>
    <row r="182">
      <c r="A182" s="2" t="n">
        <v>46310</v>
      </c>
      <c r="B182" s="10" t="inlineStr">
        <is>
          <t>Р-011</t>
        </is>
      </c>
      <c r="C182" s="10" t="inlineStr">
        <is>
          <t>Рекомендации</t>
        </is>
      </c>
      <c r="D182" t="str">
        <f>IF(AND(A182="",B182=""),"",IF(A182="","нет даты",IF(B182="","нет клиента",IF(OR(A182&lt;Показатели!$B$4,A182&gt;Показатели!$B$5),"вне периода",IF(COUNTIFS(Оплаты!$B$2:$B$601,B182,Оплаты!$A$2:$A$601,"&lt;"&amp;A182,Оплаты!$D$2:$D$601,"учтена")&gt;0,"уже клиент",IF(COUNTIFS($B$1:B181,B182,$D$1:D181,"учтена")&gt;0,"повтор",IF(C182="","нет канала",IF(COUNTIF(Показатели!$B$9:$F$9,C182)=0,"неизвестный канал","учтена"))))))))</f>
        <v>учтена</v>
      </c>
      <c r="E182" t="str">
        <f>IF(D182&lt;&gt;"учтена","",IF(COUNTIFS(Оплаты!$B$2:$B$601,B182,Оплаты!$A$2:$A$601,"&gt;="&amp;A182,Оплаты!$D$2:$D$601,"учтена")+COUNTIFS(Оплаты!$B$2:$B$601,B182,Оплаты!$A$2:$A$601,"&gt;="&amp;A182,Оплаты!$D$2:$D$601,"нет суммы")&gt;0,"да","нет"))</f>
        <v>нет</v>
      </c>
      <c r="F182" s="6" t="str">
        <f>IF(E182&lt;&gt;"да","",IF(I182&gt;0,"нет суммы",SUMIFS(Оплаты!$C$2:$C$601,Оплаты!$B$2:$B$601,B182,Оплаты!$E$2:$E$601,1)))</f>
        <v/>
      </c>
      <c r="G182" t="str">
        <f>IF(E182&lt;&gt;"да","",COUNTIFS(Оплаты!$B$2:$B$601,B182,Оплаты!$A$2:$A$601,"&gt;="&amp;A182,Оплаты!$D$2:$D$601,"учтена"))</f>
        <v/>
      </c>
      <c r="H182" s="6" t="str">
        <f>IF(E182&lt;&gt;"да","",SUMIFS(Оплаты!$C$2:$C$601,Оплаты!$B$2:$B$601,B182,Оплаты!$A$2:$A$601,"&gt;="&amp;A182,Оплаты!$D$2:$D$601,"учтена"))</f>
        <v/>
      </c>
      <c r="I182" t="str">
        <f>IF(E182&lt;&gt;"да","",COUNTIFS(Оплаты!$B$2:$B$601,B182,Оплаты!$A$2:$A$601,"&gt;="&amp;A182,Оплаты!$D$2:$D$601,"нет суммы"))</f>
        <v/>
      </c>
    </row>
    <row r="183">
      <c r="A183" s="2" t="n">
        <v>46317</v>
      </c>
      <c r="B183" s="10" t="inlineStr">
        <is>
          <t>Р-012</t>
        </is>
      </c>
      <c r="C183" s="10" t="inlineStr">
        <is>
          <t>Рекомендации</t>
        </is>
      </c>
      <c r="D183" t="str">
        <f>IF(AND(A183="",B183=""),"",IF(A183="","нет даты",IF(B183="","нет клиента",IF(OR(A183&lt;Показатели!$B$4,A183&gt;Показатели!$B$5),"вне периода",IF(COUNTIFS(Оплаты!$B$2:$B$601,B183,Оплаты!$A$2:$A$601,"&lt;"&amp;A183,Оплаты!$D$2:$D$601,"учтена")&gt;0,"уже клиент",IF(COUNTIFS($B$1:B182,B183,$D$1:D182,"учтена")&gt;0,"повтор",IF(C183="","нет канала",IF(COUNTIF(Показатели!$B$9:$F$9,C183)=0,"неизвестный канал","учтена"))))))))</f>
        <v>учтена</v>
      </c>
      <c r="E183" t="str">
        <f>IF(D183&lt;&gt;"учтена","",IF(COUNTIFS(Оплаты!$B$2:$B$601,B183,Оплаты!$A$2:$A$601,"&gt;="&amp;A183,Оплаты!$D$2:$D$601,"учтена")+COUNTIFS(Оплаты!$B$2:$B$601,B183,Оплаты!$A$2:$A$601,"&gt;="&amp;A183,Оплаты!$D$2:$D$601,"нет суммы")&gt;0,"да","нет"))</f>
        <v>нет</v>
      </c>
      <c r="F183" s="6" t="str">
        <f>IF(E183&lt;&gt;"да","",IF(I183&gt;0,"нет суммы",SUMIFS(Оплаты!$C$2:$C$601,Оплаты!$B$2:$B$601,B183,Оплаты!$E$2:$E$601,1)))</f>
        <v/>
      </c>
      <c r="G183" t="str">
        <f>IF(E183&lt;&gt;"да","",COUNTIFS(Оплаты!$B$2:$B$601,B183,Оплаты!$A$2:$A$601,"&gt;="&amp;A183,Оплаты!$D$2:$D$601,"учтена"))</f>
        <v/>
      </c>
      <c r="H183" s="6" t="str">
        <f>IF(E183&lt;&gt;"да","",SUMIFS(Оплаты!$C$2:$C$601,Оплаты!$B$2:$B$601,B183,Оплаты!$A$2:$A$601,"&gt;="&amp;A183,Оплаты!$D$2:$D$601,"учтена"))</f>
        <v/>
      </c>
      <c r="I183" t="str">
        <f>IF(E183&lt;&gt;"да","",COUNTIFS(Оплаты!$B$2:$B$601,B183,Оплаты!$A$2:$A$601,"&gt;="&amp;A183,Оплаты!$D$2:$D$601,"нет суммы"))</f>
        <v/>
      </c>
    </row>
    <row r="184">
      <c r="A184" s="2" t="n">
        <v>46292</v>
      </c>
      <c r="B184" s="10" t="inlineStr">
        <is>
          <t>Д-900</t>
        </is>
      </c>
      <c r="C184" s="10" t="inlineStr">
        <is>
          <t>Директ</t>
        </is>
      </c>
      <c r="D184" t="str">
        <f>IF(AND(A184="",B184=""),"",IF(A184="","нет даты",IF(B184="","нет клиента",IF(OR(A184&lt;Показатели!$B$4,A184&gt;Показатели!$B$5),"вне периода",IF(COUNTIFS(Оплаты!$B$2:$B$601,B184,Оплаты!$A$2:$A$601,"&lt;"&amp;A184,Оплаты!$D$2:$D$601,"учтена")&gt;0,"уже клиент",IF(COUNTIFS($B$1:B183,B184,$D$1:D183,"учтена")&gt;0,"повтор",IF(C184="","нет канала",IF(COUNTIF(Показатели!$B$9:$F$9,C184)=0,"неизвестный канал","учтена"))))))))</f>
        <v>вне периода</v>
      </c>
      <c r="E184" t="str">
        <f>IF(D184&lt;&gt;"учтена","",IF(COUNTIFS(Оплаты!$B$2:$B$601,B184,Оплаты!$A$2:$A$601,"&gt;="&amp;A184,Оплаты!$D$2:$D$601,"учтена")+COUNTIFS(Оплаты!$B$2:$B$601,B184,Оплаты!$A$2:$A$601,"&gt;="&amp;A184,Оплаты!$D$2:$D$601,"нет суммы")&gt;0,"да","нет"))</f>
        <v/>
      </c>
      <c r="F184" s="6" t="str">
        <f>IF(E184&lt;&gt;"да","",IF(I184&gt;0,"нет суммы",SUMIFS(Оплаты!$C$2:$C$601,Оплаты!$B$2:$B$601,B184,Оплаты!$E$2:$E$601,1)))</f>
        <v/>
      </c>
      <c r="G184" t="str">
        <f>IF(E184&lt;&gt;"да","",COUNTIFS(Оплаты!$B$2:$B$601,B184,Оплаты!$A$2:$A$601,"&gt;="&amp;A184,Оплаты!$D$2:$D$601,"учтена"))</f>
        <v/>
      </c>
      <c r="H184" s="6" t="str">
        <f>IF(E184&lt;&gt;"да","",SUMIFS(Оплаты!$C$2:$C$601,Оплаты!$B$2:$B$601,B184,Оплаты!$A$2:$A$601,"&gt;="&amp;A184,Оплаты!$D$2:$D$601,"учтена"))</f>
        <v/>
      </c>
      <c r="I184" t="str">
        <f>IF(E184&lt;&gt;"да","",COUNTIFS(Оплаты!$B$2:$B$601,B184,Оплаты!$A$2:$A$601,"&gt;="&amp;A184,Оплаты!$D$2:$D$601,"нет суммы"))</f>
        <v/>
      </c>
    </row>
    <row r="185">
      <c r="A185" s="2" t="n">
        <v>46303</v>
      </c>
      <c r="B185" s="10" t="inlineStr">
        <is>
          <t>Д-003</t>
        </is>
      </c>
      <c r="C185" s="10" t="inlineStr">
        <is>
          <t>ВКонтакте</t>
        </is>
      </c>
      <c r="D185" t="str">
        <f>IF(AND(A185="",B185=""),"",IF(A185="","нет даты",IF(B185="","нет клиента",IF(OR(A185&lt;Показатели!$B$4,A185&gt;Показатели!$B$5),"вне периода",IF(COUNTIFS(Оплаты!$B$2:$B$601,B185,Оплаты!$A$2:$A$601,"&lt;"&amp;A185,Оплаты!$D$2:$D$601,"учтена")&gt;0,"уже клиент",IF(COUNTIFS($B$1:B184,B185,$D$1:D184,"учтена")&gt;0,"повтор",IF(C185="","нет канала",IF(COUNTIF(Показатели!$B$9:$F$9,C185)=0,"неизвестный канал","учтена"))))))))</f>
        <v>повтор</v>
      </c>
      <c r="E185" t="str">
        <f>IF(D185&lt;&gt;"учтена","",IF(COUNTIFS(Оплаты!$B$2:$B$601,B185,Оплаты!$A$2:$A$601,"&gt;="&amp;A185,Оплаты!$D$2:$D$601,"учтена")+COUNTIFS(Оплаты!$B$2:$B$601,B185,Оплаты!$A$2:$A$601,"&gt;="&amp;A185,Оплаты!$D$2:$D$601,"нет суммы")&gt;0,"да","нет"))</f>
        <v/>
      </c>
      <c r="F185" s="6" t="str">
        <f>IF(E185&lt;&gt;"да","",IF(I185&gt;0,"нет суммы",SUMIFS(Оплаты!$C$2:$C$601,Оплаты!$B$2:$B$601,B185,Оплаты!$E$2:$E$601,1)))</f>
        <v/>
      </c>
      <c r="G185" t="str">
        <f>IF(E185&lt;&gt;"да","",COUNTIFS(Оплаты!$B$2:$B$601,B185,Оплаты!$A$2:$A$601,"&gt;="&amp;A185,Оплаты!$D$2:$D$601,"учтена"))</f>
        <v/>
      </c>
      <c r="H185" s="6" t="str">
        <f>IF(E185&lt;&gt;"да","",SUMIFS(Оплаты!$C$2:$C$601,Оплаты!$B$2:$B$601,B185,Оплаты!$A$2:$A$601,"&gt;="&amp;A185,Оплаты!$D$2:$D$601,"учтена"))</f>
        <v/>
      </c>
      <c r="I185" t="str">
        <f>IF(E185&lt;&gt;"да","",COUNTIFS(Оплаты!$B$2:$B$601,B185,Оплаты!$A$2:$A$601,"&gt;="&amp;A185,Оплаты!$D$2:$D$601,"нет суммы"))</f>
        <v/>
      </c>
    </row>
    <row r="186">
      <c r="A186" s="2" t="n">
        <v>46309</v>
      </c>
      <c r="B186" s="10" t="inlineStr">
        <is>
          <t>П-001</t>
        </is>
      </c>
      <c r="C186" s="10" t="inlineStr">
        <is>
          <t>ВКонтакте</t>
        </is>
      </c>
      <c r="D186" t="str">
        <f>IF(AND(A186="",B186=""),"",IF(A186="","нет даты",IF(B186="","нет клиента",IF(OR(A186&lt;Показатели!$B$4,A186&gt;Показатели!$B$5),"вне периода",IF(COUNTIFS(Оплаты!$B$2:$B$601,B186,Оплаты!$A$2:$A$601,"&lt;"&amp;A186,Оплаты!$D$2:$D$601,"учтена")&gt;0,"уже клиент",IF(COUNTIFS($B$1:B185,B186,$D$1:D185,"учтена")&gt;0,"повтор",IF(C186="","нет канала",IF(COUNTIF(Показатели!$B$9:$F$9,C186)=0,"неизвестный канал","учтена"))))))))</f>
        <v>уже клиент</v>
      </c>
      <c r="E186" t="str">
        <f>IF(D186&lt;&gt;"учтена","",IF(COUNTIFS(Оплаты!$B$2:$B$601,B186,Оплаты!$A$2:$A$601,"&gt;="&amp;A186,Оплаты!$D$2:$D$601,"учтена")+COUNTIFS(Оплаты!$B$2:$B$601,B186,Оплаты!$A$2:$A$601,"&gt;="&amp;A186,Оплаты!$D$2:$D$601,"нет суммы")&gt;0,"да","нет"))</f>
        <v/>
      </c>
      <c r="F186" s="6" t="str">
        <f>IF(E186&lt;&gt;"да","",IF(I186&gt;0,"нет суммы",SUMIFS(Оплаты!$C$2:$C$601,Оплаты!$B$2:$B$601,B186,Оплаты!$E$2:$E$601,1)))</f>
        <v/>
      </c>
      <c r="G186" t="str">
        <f>IF(E186&lt;&gt;"да","",COUNTIFS(Оплаты!$B$2:$B$601,B186,Оплаты!$A$2:$A$601,"&gt;="&amp;A186,Оплаты!$D$2:$D$601,"учтена"))</f>
        <v/>
      </c>
      <c r="H186" s="6" t="str">
        <f>IF(E186&lt;&gt;"да","",SUMIFS(Оплаты!$C$2:$C$601,Оплаты!$B$2:$B$601,B186,Оплаты!$A$2:$A$601,"&gt;="&amp;A186,Оплаты!$D$2:$D$601,"учтена"))</f>
        <v/>
      </c>
      <c r="I186" t="str">
        <f>IF(E186&lt;&gt;"да","",COUNTIFS(Оплаты!$B$2:$B$601,B186,Оплаты!$A$2:$A$601,"&gt;="&amp;A186,Оплаты!$D$2:$D$601,"нет суммы"))</f>
        <v/>
      </c>
    </row>
    <row r="187">
      <c r="A187" s="2" t="n">
        <v>46315</v>
      </c>
      <c r="B187" s="10" t="inlineStr">
        <is>
          <t>Х-001</t>
        </is>
      </c>
      <c r="C187" s="10" t="n"/>
      <c r="D187" t="str">
        <f>IF(AND(A187="",B187=""),"",IF(A187="","нет даты",IF(B187="","нет клиента",IF(OR(A187&lt;Показатели!$B$4,A187&gt;Показатели!$B$5),"вне периода",IF(COUNTIFS(Оплаты!$B$2:$B$601,B187,Оплаты!$A$2:$A$601,"&lt;"&amp;A187,Оплаты!$D$2:$D$601,"учтена")&gt;0,"уже клиент",IF(COUNTIFS($B$1:B186,B187,$D$1:D186,"учтена")&gt;0,"повтор",IF(C187="","нет канала",IF(COUNTIF(Показатели!$B$9:$F$9,C187)=0,"неизвестный канал","учтена"))))))))</f>
        <v>нет канала</v>
      </c>
      <c r="E187" t="str">
        <f>IF(D187&lt;&gt;"учтена","",IF(COUNTIFS(Оплаты!$B$2:$B$601,B187,Оплаты!$A$2:$A$601,"&gt;="&amp;A187,Оплаты!$D$2:$D$601,"учтена")+COUNTIFS(Оплаты!$B$2:$B$601,B187,Оплаты!$A$2:$A$601,"&gt;="&amp;A187,Оплаты!$D$2:$D$601,"нет суммы")&gt;0,"да","нет"))</f>
        <v/>
      </c>
      <c r="F187" s="6" t="str">
        <f>IF(E187&lt;&gt;"да","",IF(I187&gt;0,"нет суммы",SUMIFS(Оплаты!$C$2:$C$601,Оплаты!$B$2:$B$601,B187,Оплаты!$E$2:$E$601,1)))</f>
        <v/>
      </c>
      <c r="G187" t="str">
        <f>IF(E187&lt;&gt;"да","",COUNTIFS(Оплаты!$B$2:$B$601,B187,Оплаты!$A$2:$A$601,"&gt;="&amp;A187,Оплаты!$D$2:$D$601,"учтена"))</f>
        <v/>
      </c>
      <c r="H187" s="6" t="str">
        <f>IF(E187&lt;&gt;"да","",SUMIFS(Оплаты!$C$2:$C$601,Оплаты!$B$2:$B$601,B187,Оплаты!$A$2:$A$601,"&gt;="&amp;A187,Оплаты!$D$2:$D$601,"учтена"))</f>
        <v/>
      </c>
      <c r="I187" t="str">
        <f>IF(E187&lt;&gt;"да","",COUNTIFS(Оплаты!$B$2:$B$601,B187,Оплаты!$A$2:$A$601,"&gt;="&amp;A187,Оплаты!$D$2:$D$601,"нет суммы"))</f>
        <v/>
      </c>
    </row>
    <row r="188">
      <c r="A188" s="2" t="n">
        <v>46316</v>
      </c>
      <c r="B188" s="10" t="inlineStr">
        <is>
          <t>Х-002</t>
        </is>
      </c>
      <c r="C188" s="10" t="inlineStr">
        <is>
          <t>Инстаграм</t>
        </is>
      </c>
      <c r="D188" t="str">
        <f>IF(AND(A188="",B188=""),"",IF(A188="","нет даты",IF(B188="","нет клиента",IF(OR(A188&lt;Показатели!$B$4,A188&gt;Показатели!$B$5),"вне периода",IF(COUNTIFS(Оплаты!$B$2:$B$601,B188,Оплаты!$A$2:$A$601,"&lt;"&amp;A188,Оплаты!$D$2:$D$601,"учтена")&gt;0,"уже клиент",IF(COUNTIFS($B$1:B187,B188,$D$1:D187,"учтена")&gt;0,"повтор",IF(C188="","нет канала",IF(COUNTIF(Показатели!$B$9:$F$9,C188)=0,"неизвестный канал","учтена"))))))))</f>
        <v>неизвестный канал</v>
      </c>
      <c r="E188" t="str">
        <f>IF(D188&lt;&gt;"учтена","",IF(COUNTIFS(Оплаты!$B$2:$B$601,B188,Оплаты!$A$2:$A$601,"&gt;="&amp;A188,Оплаты!$D$2:$D$601,"учтена")+COUNTIFS(Оплаты!$B$2:$B$601,B188,Оплаты!$A$2:$A$601,"&gt;="&amp;A188,Оплаты!$D$2:$D$601,"нет суммы")&gt;0,"да","нет"))</f>
        <v/>
      </c>
      <c r="F188" s="6" t="str">
        <f>IF(E188&lt;&gt;"да","",IF(I188&gt;0,"нет суммы",SUMIFS(Оплаты!$C$2:$C$601,Оплаты!$B$2:$B$601,B188,Оплаты!$E$2:$E$601,1)))</f>
        <v/>
      </c>
      <c r="G188" t="str">
        <f>IF(E188&lt;&gt;"да","",COUNTIFS(Оплаты!$B$2:$B$601,B188,Оплаты!$A$2:$A$601,"&gt;="&amp;A188,Оплаты!$D$2:$D$601,"учтена"))</f>
        <v/>
      </c>
      <c r="H188" s="6" t="str">
        <f>IF(E188&lt;&gt;"да","",SUMIFS(Оплаты!$C$2:$C$601,Оплаты!$B$2:$B$601,B188,Оплаты!$A$2:$A$601,"&gt;="&amp;A188,Оплаты!$D$2:$D$601,"учтена"))</f>
        <v/>
      </c>
      <c r="I188" t="str">
        <f>IF(E188&lt;&gt;"да","",COUNTIFS(Оплаты!$B$2:$B$601,B188,Оплаты!$A$2:$A$601,"&gt;="&amp;A188,Оплаты!$D$2:$D$601,"нет суммы"))</f>
        <v/>
      </c>
    </row>
    <row r="189">
      <c r="A189" s="2" t="n"/>
      <c r="B189" s="10" t="n"/>
      <c r="C189" s="10" t="n"/>
      <c r="D189" t="str">
        <f>IF(AND(A189="",B189=""),"",IF(A189="","нет даты",IF(B189="","нет клиента",IF(OR(A189&lt;Показатели!$B$4,A189&gt;Показатели!$B$5),"вне периода",IF(COUNTIFS(Оплаты!$B$2:$B$601,B189,Оплаты!$A$2:$A$601,"&lt;"&amp;A189,Оплаты!$D$2:$D$601,"учтена")&gt;0,"уже клиент",IF(COUNTIFS($B$1:B188,B189,$D$1:D188,"учтена")&gt;0,"повтор",IF(C189="","нет канала",IF(COUNTIF(Показатели!$B$9:$F$9,C189)=0,"неизвестный канал","учтена"))))))))</f>
        <v/>
      </c>
      <c r="E189" t="str">
        <f>IF(D189&lt;&gt;"учтена","",IF(COUNTIFS(Оплаты!$B$2:$B$601,B189,Оплаты!$A$2:$A$601,"&gt;="&amp;A189,Оплаты!$D$2:$D$601,"учтена")+COUNTIFS(Оплаты!$B$2:$B$601,B189,Оплаты!$A$2:$A$601,"&gt;="&amp;A189,Оплаты!$D$2:$D$601,"нет суммы")&gt;0,"да","нет"))</f>
        <v/>
      </c>
      <c r="F189" s="6" t="str">
        <f>IF(E189&lt;&gt;"да","",IF(I189&gt;0,"нет суммы",SUMIFS(Оплаты!$C$2:$C$601,Оплаты!$B$2:$B$601,B189,Оплаты!$E$2:$E$601,1)))</f>
        <v/>
      </c>
      <c r="G189" t="str">
        <f>IF(E189&lt;&gt;"да","",COUNTIFS(Оплаты!$B$2:$B$601,B189,Оплаты!$A$2:$A$601,"&gt;="&amp;A189,Оплаты!$D$2:$D$601,"учтена"))</f>
        <v/>
      </c>
      <c r="H189" s="6" t="str">
        <f>IF(E189&lt;&gt;"да","",SUMIFS(Оплаты!$C$2:$C$601,Оплаты!$B$2:$B$601,B189,Оплаты!$A$2:$A$601,"&gt;="&amp;A189,Оплаты!$D$2:$D$601,"учтена"))</f>
        <v/>
      </c>
      <c r="I189" t="str">
        <f>IF(E189&lt;&gt;"да","",COUNTIFS(Оплаты!$B$2:$B$601,B189,Оплаты!$A$2:$A$601,"&gt;="&amp;A189,Оплаты!$D$2:$D$601,"нет суммы"))</f>
        <v/>
      </c>
    </row>
    <row r="190">
      <c r="A190" s="2" t="n"/>
      <c r="B190" s="10" t="n"/>
      <c r="C190" s="10" t="n"/>
      <c r="D190" t="str">
        <f>IF(AND(A190="",B190=""),"",IF(A190="","нет даты",IF(B190="","нет клиента",IF(OR(A190&lt;Показатели!$B$4,A190&gt;Показатели!$B$5),"вне периода",IF(COUNTIFS(Оплаты!$B$2:$B$601,B190,Оплаты!$A$2:$A$601,"&lt;"&amp;A190,Оплаты!$D$2:$D$601,"учтена")&gt;0,"уже клиент",IF(COUNTIFS($B$1:B189,B190,$D$1:D189,"учтена")&gt;0,"повтор",IF(C190="","нет канала",IF(COUNTIF(Показатели!$B$9:$F$9,C190)=0,"неизвестный канал","учтена"))))))))</f>
        <v/>
      </c>
      <c r="E190" t="str">
        <f>IF(D190&lt;&gt;"учтена","",IF(COUNTIFS(Оплаты!$B$2:$B$601,B190,Оплаты!$A$2:$A$601,"&gt;="&amp;A190,Оплаты!$D$2:$D$601,"учтена")+COUNTIFS(Оплаты!$B$2:$B$601,B190,Оплаты!$A$2:$A$601,"&gt;="&amp;A190,Оплаты!$D$2:$D$601,"нет суммы")&gt;0,"да","нет"))</f>
        <v/>
      </c>
      <c r="F190" s="6" t="str">
        <f>IF(E190&lt;&gt;"да","",IF(I190&gt;0,"нет суммы",SUMIFS(Оплаты!$C$2:$C$601,Оплаты!$B$2:$B$601,B190,Оплаты!$E$2:$E$601,1)))</f>
        <v/>
      </c>
      <c r="G190" t="str">
        <f>IF(E190&lt;&gt;"да","",COUNTIFS(Оплаты!$B$2:$B$601,B190,Оплаты!$A$2:$A$601,"&gt;="&amp;A190,Оплаты!$D$2:$D$601,"учтена"))</f>
        <v/>
      </c>
      <c r="H190" s="6" t="str">
        <f>IF(E190&lt;&gt;"да","",SUMIFS(Оплаты!$C$2:$C$601,Оплаты!$B$2:$B$601,B190,Оплаты!$A$2:$A$601,"&gt;="&amp;A190,Оплаты!$D$2:$D$601,"учтена"))</f>
        <v/>
      </c>
      <c r="I190" t="str">
        <f>IF(E190&lt;&gt;"да","",COUNTIFS(Оплаты!$B$2:$B$601,B190,Оплаты!$A$2:$A$601,"&gt;="&amp;A190,Оплаты!$D$2:$D$601,"нет суммы"))</f>
        <v/>
      </c>
    </row>
    <row r="191">
      <c r="A191" s="2" t="n"/>
      <c r="B191" s="10" t="n"/>
      <c r="C191" s="10" t="n"/>
      <c r="D191" t="str">
        <f>IF(AND(A191="",B191=""),"",IF(A191="","нет даты",IF(B191="","нет клиента",IF(OR(A191&lt;Показатели!$B$4,A191&gt;Показатели!$B$5),"вне периода",IF(COUNTIFS(Оплаты!$B$2:$B$601,B191,Оплаты!$A$2:$A$601,"&lt;"&amp;A191,Оплаты!$D$2:$D$601,"учтена")&gt;0,"уже клиент",IF(COUNTIFS($B$1:B190,B191,$D$1:D190,"учтена")&gt;0,"повтор",IF(C191="","нет канала",IF(COUNTIF(Показатели!$B$9:$F$9,C191)=0,"неизвестный канал","учтена"))))))))</f>
        <v/>
      </c>
      <c r="E191" t="str">
        <f>IF(D191&lt;&gt;"учтена","",IF(COUNTIFS(Оплаты!$B$2:$B$601,B191,Оплаты!$A$2:$A$601,"&gt;="&amp;A191,Оплаты!$D$2:$D$601,"учтена")+COUNTIFS(Оплаты!$B$2:$B$601,B191,Оплаты!$A$2:$A$601,"&gt;="&amp;A191,Оплаты!$D$2:$D$601,"нет суммы")&gt;0,"да","нет"))</f>
        <v/>
      </c>
      <c r="F191" s="6" t="str">
        <f>IF(E191&lt;&gt;"да","",IF(I191&gt;0,"нет суммы",SUMIFS(Оплаты!$C$2:$C$601,Оплаты!$B$2:$B$601,B191,Оплаты!$E$2:$E$601,1)))</f>
        <v/>
      </c>
      <c r="G191" t="str">
        <f>IF(E191&lt;&gt;"да","",COUNTIFS(Оплаты!$B$2:$B$601,B191,Оплаты!$A$2:$A$601,"&gt;="&amp;A191,Оплаты!$D$2:$D$601,"учтена"))</f>
        <v/>
      </c>
      <c r="H191" s="6" t="str">
        <f>IF(E191&lt;&gt;"да","",SUMIFS(Оплаты!$C$2:$C$601,Оплаты!$B$2:$B$601,B191,Оплаты!$A$2:$A$601,"&gt;="&amp;A191,Оплаты!$D$2:$D$601,"учтена"))</f>
        <v/>
      </c>
      <c r="I191" t="str">
        <f>IF(E191&lt;&gt;"да","",COUNTIFS(Оплаты!$B$2:$B$601,B191,Оплаты!$A$2:$A$601,"&gt;="&amp;A191,Оплаты!$D$2:$D$601,"нет суммы"))</f>
        <v/>
      </c>
    </row>
    <row r="192">
      <c r="A192" s="2" t="n"/>
      <c r="B192" s="10" t="n"/>
      <c r="C192" s="10" t="n"/>
      <c r="D192" t="str">
        <f>IF(AND(A192="",B192=""),"",IF(A192="","нет даты",IF(B192="","нет клиента",IF(OR(A192&lt;Показатели!$B$4,A192&gt;Показатели!$B$5),"вне периода",IF(COUNTIFS(Оплаты!$B$2:$B$601,B192,Оплаты!$A$2:$A$601,"&lt;"&amp;A192,Оплаты!$D$2:$D$601,"учтена")&gt;0,"уже клиент",IF(COUNTIFS($B$1:B191,B192,$D$1:D191,"учтена")&gt;0,"повтор",IF(C192="","нет канала",IF(COUNTIF(Показатели!$B$9:$F$9,C192)=0,"неизвестный канал","учтена"))))))))</f>
        <v/>
      </c>
      <c r="E192" t="str">
        <f>IF(D192&lt;&gt;"учтена","",IF(COUNTIFS(Оплаты!$B$2:$B$601,B192,Оплаты!$A$2:$A$601,"&gt;="&amp;A192,Оплаты!$D$2:$D$601,"учтена")+COUNTIFS(Оплаты!$B$2:$B$601,B192,Оплаты!$A$2:$A$601,"&gt;="&amp;A192,Оплаты!$D$2:$D$601,"нет суммы")&gt;0,"да","нет"))</f>
        <v/>
      </c>
      <c r="F192" s="6" t="str">
        <f>IF(E192&lt;&gt;"да","",IF(I192&gt;0,"нет суммы",SUMIFS(Оплаты!$C$2:$C$601,Оплаты!$B$2:$B$601,B192,Оплаты!$E$2:$E$601,1)))</f>
        <v/>
      </c>
      <c r="G192" t="str">
        <f>IF(E192&lt;&gt;"да","",COUNTIFS(Оплаты!$B$2:$B$601,B192,Оплаты!$A$2:$A$601,"&gt;="&amp;A192,Оплаты!$D$2:$D$601,"учтена"))</f>
        <v/>
      </c>
      <c r="H192" s="6" t="str">
        <f>IF(E192&lt;&gt;"да","",SUMIFS(Оплаты!$C$2:$C$601,Оплаты!$B$2:$B$601,B192,Оплаты!$A$2:$A$601,"&gt;="&amp;A192,Оплаты!$D$2:$D$601,"учтена"))</f>
        <v/>
      </c>
      <c r="I192" t="str">
        <f>IF(E192&lt;&gt;"да","",COUNTIFS(Оплаты!$B$2:$B$601,B192,Оплаты!$A$2:$A$601,"&gt;="&amp;A192,Оплаты!$D$2:$D$601,"нет суммы"))</f>
        <v/>
      </c>
    </row>
    <row r="193">
      <c r="A193" s="2" t="n"/>
      <c r="B193" s="10" t="n"/>
      <c r="C193" s="10" t="n"/>
      <c r="D193" t="str">
        <f>IF(AND(A193="",B193=""),"",IF(A193="","нет даты",IF(B193="","нет клиента",IF(OR(A193&lt;Показатели!$B$4,A193&gt;Показатели!$B$5),"вне периода",IF(COUNTIFS(Оплаты!$B$2:$B$601,B193,Оплаты!$A$2:$A$601,"&lt;"&amp;A193,Оплаты!$D$2:$D$601,"учтена")&gt;0,"уже клиент",IF(COUNTIFS($B$1:B192,B193,$D$1:D192,"учтена")&gt;0,"повтор",IF(C193="","нет канала",IF(COUNTIF(Показатели!$B$9:$F$9,C193)=0,"неизвестный канал","учтена"))))))))</f>
        <v/>
      </c>
      <c r="E193" t="str">
        <f>IF(D193&lt;&gt;"учтена","",IF(COUNTIFS(Оплаты!$B$2:$B$601,B193,Оплаты!$A$2:$A$601,"&gt;="&amp;A193,Оплаты!$D$2:$D$601,"учтена")+COUNTIFS(Оплаты!$B$2:$B$601,B193,Оплаты!$A$2:$A$601,"&gt;="&amp;A193,Оплаты!$D$2:$D$601,"нет суммы")&gt;0,"да","нет"))</f>
        <v/>
      </c>
      <c r="F193" s="6" t="str">
        <f>IF(E193&lt;&gt;"да","",IF(I193&gt;0,"нет суммы",SUMIFS(Оплаты!$C$2:$C$601,Оплаты!$B$2:$B$601,B193,Оплаты!$E$2:$E$601,1)))</f>
        <v/>
      </c>
      <c r="G193" t="str">
        <f>IF(E193&lt;&gt;"да","",COUNTIFS(Оплаты!$B$2:$B$601,B193,Оплаты!$A$2:$A$601,"&gt;="&amp;A193,Оплаты!$D$2:$D$601,"учтена"))</f>
        <v/>
      </c>
      <c r="H193" s="6" t="str">
        <f>IF(E193&lt;&gt;"да","",SUMIFS(Оплаты!$C$2:$C$601,Оплаты!$B$2:$B$601,B193,Оплаты!$A$2:$A$601,"&gt;="&amp;A193,Оплаты!$D$2:$D$601,"учтена"))</f>
        <v/>
      </c>
      <c r="I193" t="str">
        <f>IF(E193&lt;&gt;"да","",COUNTIFS(Оплаты!$B$2:$B$601,B193,Оплаты!$A$2:$A$601,"&gt;="&amp;A193,Оплаты!$D$2:$D$601,"нет суммы"))</f>
        <v/>
      </c>
    </row>
    <row r="194">
      <c r="A194" s="2" t="n"/>
      <c r="B194" s="10" t="n"/>
      <c r="C194" s="10" t="n"/>
      <c r="D194" t="str">
        <f>IF(AND(A194="",B194=""),"",IF(A194="","нет даты",IF(B194="","нет клиента",IF(OR(A194&lt;Показатели!$B$4,A194&gt;Показатели!$B$5),"вне периода",IF(COUNTIFS(Оплаты!$B$2:$B$601,B194,Оплаты!$A$2:$A$601,"&lt;"&amp;A194,Оплаты!$D$2:$D$601,"учтена")&gt;0,"уже клиент",IF(COUNTIFS($B$1:B193,B194,$D$1:D193,"учтена")&gt;0,"повтор",IF(C194="","нет канала",IF(COUNTIF(Показатели!$B$9:$F$9,C194)=0,"неизвестный канал","учтена"))))))))</f>
        <v/>
      </c>
      <c r="E194" t="str">
        <f>IF(D194&lt;&gt;"учтена","",IF(COUNTIFS(Оплаты!$B$2:$B$601,B194,Оплаты!$A$2:$A$601,"&gt;="&amp;A194,Оплаты!$D$2:$D$601,"учтена")+COUNTIFS(Оплаты!$B$2:$B$601,B194,Оплаты!$A$2:$A$601,"&gt;="&amp;A194,Оплаты!$D$2:$D$601,"нет суммы")&gt;0,"да","нет"))</f>
        <v/>
      </c>
      <c r="F194" s="6" t="str">
        <f>IF(E194&lt;&gt;"да","",IF(I194&gt;0,"нет суммы",SUMIFS(Оплаты!$C$2:$C$601,Оплаты!$B$2:$B$601,B194,Оплаты!$E$2:$E$601,1)))</f>
        <v/>
      </c>
      <c r="G194" t="str">
        <f>IF(E194&lt;&gt;"да","",COUNTIFS(Оплаты!$B$2:$B$601,B194,Оплаты!$A$2:$A$601,"&gt;="&amp;A194,Оплаты!$D$2:$D$601,"учтена"))</f>
        <v/>
      </c>
      <c r="H194" s="6" t="str">
        <f>IF(E194&lt;&gt;"да","",SUMIFS(Оплаты!$C$2:$C$601,Оплаты!$B$2:$B$601,B194,Оплаты!$A$2:$A$601,"&gt;="&amp;A194,Оплаты!$D$2:$D$601,"учтена"))</f>
        <v/>
      </c>
      <c r="I194" t="str">
        <f>IF(E194&lt;&gt;"да","",COUNTIFS(Оплаты!$B$2:$B$601,B194,Оплаты!$A$2:$A$601,"&gt;="&amp;A194,Оплаты!$D$2:$D$601,"нет суммы"))</f>
        <v/>
      </c>
    </row>
    <row r="195">
      <c r="A195" s="2" t="n"/>
      <c r="B195" s="10" t="n"/>
      <c r="C195" s="10" t="n"/>
      <c r="D195" t="str">
        <f>IF(AND(A195="",B195=""),"",IF(A195="","нет даты",IF(B195="","нет клиента",IF(OR(A195&lt;Показатели!$B$4,A195&gt;Показатели!$B$5),"вне периода",IF(COUNTIFS(Оплаты!$B$2:$B$601,B195,Оплаты!$A$2:$A$601,"&lt;"&amp;A195,Оплаты!$D$2:$D$601,"учтена")&gt;0,"уже клиент",IF(COUNTIFS($B$1:B194,B195,$D$1:D194,"учтена")&gt;0,"повтор",IF(C195="","нет канала",IF(COUNTIF(Показатели!$B$9:$F$9,C195)=0,"неизвестный канал","учтена"))))))))</f>
        <v/>
      </c>
      <c r="E195" t="str">
        <f>IF(D195&lt;&gt;"учтена","",IF(COUNTIFS(Оплаты!$B$2:$B$601,B195,Оплаты!$A$2:$A$601,"&gt;="&amp;A195,Оплаты!$D$2:$D$601,"учтена")+COUNTIFS(Оплаты!$B$2:$B$601,B195,Оплаты!$A$2:$A$601,"&gt;="&amp;A195,Оплаты!$D$2:$D$601,"нет суммы")&gt;0,"да","нет"))</f>
        <v/>
      </c>
      <c r="F195" s="6" t="str">
        <f>IF(E195&lt;&gt;"да","",IF(I195&gt;0,"нет суммы",SUMIFS(Оплаты!$C$2:$C$601,Оплаты!$B$2:$B$601,B195,Оплаты!$E$2:$E$601,1)))</f>
        <v/>
      </c>
      <c r="G195" t="str">
        <f>IF(E195&lt;&gt;"да","",COUNTIFS(Оплаты!$B$2:$B$601,B195,Оплаты!$A$2:$A$601,"&gt;="&amp;A195,Оплаты!$D$2:$D$601,"учтена"))</f>
        <v/>
      </c>
      <c r="H195" s="6" t="str">
        <f>IF(E195&lt;&gt;"да","",SUMIFS(Оплаты!$C$2:$C$601,Оплаты!$B$2:$B$601,B195,Оплаты!$A$2:$A$601,"&gt;="&amp;A195,Оплаты!$D$2:$D$601,"учтена"))</f>
        <v/>
      </c>
      <c r="I195" t="str">
        <f>IF(E195&lt;&gt;"да","",COUNTIFS(Оплаты!$B$2:$B$601,B195,Оплаты!$A$2:$A$601,"&gt;="&amp;A195,Оплаты!$D$2:$D$601,"нет суммы"))</f>
        <v/>
      </c>
    </row>
    <row r="196">
      <c r="A196" s="2" t="n"/>
      <c r="B196" s="10" t="n"/>
      <c r="C196" s="10" t="n"/>
      <c r="D196" t="str">
        <f>IF(AND(A196="",B196=""),"",IF(A196="","нет даты",IF(B196="","нет клиента",IF(OR(A196&lt;Показатели!$B$4,A196&gt;Показатели!$B$5),"вне периода",IF(COUNTIFS(Оплаты!$B$2:$B$601,B196,Оплаты!$A$2:$A$601,"&lt;"&amp;A196,Оплаты!$D$2:$D$601,"учтена")&gt;0,"уже клиент",IF(COUNTIFS($B$1:B195,B196,$D$1:D195,"учтена")&gt;0,"повтор",IF(C196="","нет канала",IF(COUNTIF(Показатели!$B$9:$F$9,C196)=0,"неизвестный канал","учтена"))))))))</f>
        <v/>
      </c>
      <c r="E196" t="str">
        <f>IF(D196&lt;&gt;"учтена","",IF(COUNTIFS(Оплаты!$B$2:$B$601,B196,Оплаты!$A$2:$A$601,"&gt;="&amp;A196,Оплаты!$D$2:$D$601,"учтена")+COUNTIFS(Оплаты!$B$2:$B$601,B196,Оплаты!$A$2:$A$601,"&gt;="&amp;A196,Оплаты!$D$2:$D$601,"нет суммы")&gt;0,"да","нет"))</f>
        <v/>
      </c>
      <c r="F196" s="6" t="str">
        <f>IF(E196&lt;&gt;"да","",IF(I196&gt;0,"нет суммы",SUMIFS(Оплаты!$C$2:$C$601,Оплаты!$B$2:$B$601,B196,Оплаты!$E$2:$E$601,1)))</f>
        <v/>
      </c>
      <c r="G196" t="str">
        <f>IF(E196&lt;&gt;"да","",COUNTIFS(Оплаты!$B$2:$B$601,B196,Оплаты!$A$2:$A$601,"&gt;="&amp;A196,Оплаты!$D$2:$D$601,"учтена"))</f>
        <v/>
      </c>
      <c r="H196" s="6" t="str">
        <f>IF(E196&lt;&gt;"да","",SUMIFS(Оплаты!$C$2:$C$601,Оплаты!$B$2:$B$601,B196,Оплаты!$A$2:$A$601,"&gt;="&amp;A196,Оплаты!$D$2:$D$601,"учтена"))</f>
        <v/>
      </c>
      <c r="I196" t="str">
        <f>IF(E196&lt;&gt;"да","",COUNTIFS(Оплаты!$B$2:$B$601,B196,Оплаты!$A$2:$A$601,"&gt;="&amp;A196,Оплаты!$D$2:$D$601,"нет суммы"))</f>
        <v/>
      </c>
    </row>
    <row r="197">
      <c r="A197" s="2" t="n"/>
      <c r="B197" s="10" t="n"/>
      <c r="C197" s="10" t="n"/>
      <c r="D197" t="str">
        <f>IF(AND(A197="",B197=""),"",IF(A197="","нет даты",IF(B197="","нет клиента",IF(OR(A197&lt;Показатели!$B$4,A197&gt;Показатели!$B$5),"вне периода",IF(COUNTIFS(Оплаты!$B$2:$B$601,B197,Оплаты!$A$2:$A$601,"&lt;"&amp;A197,Оплаты!$D$2:$D$601,"учтена")&gt;0,"уже клиент",IF(COUNTIFS($B$1:B196,B197,$D$1:D196,"учтена")&gt;0,"повтор",IF(C197="","нет канала",IF(COUNTIF(Показатели!$B$9:$F$9,C197)=0,"неизвестный канал","учтена"))))))))</f>
        <v/>
      </c>
      <c r="E197" t="str">
        <f>IF(D197&lt;&gt;"учтена","",IF(COUNTIFS(Оплаты!$B$2:$B$601,B197,Оплаты!$A$2:$A$601,"&gt;="&amp;A197,Оплаты!$D$2:$D$601,"учтена")+COUNTIFS(Оплаты!$B$2:$B$601,B197,Оплаты!$A$2:$A$601,"&gt;="&amp;A197,Оплаты!$D$2:$D$601,"нет суммы")&gt;0,"да","нет"))</f>
        <v/>
      </c>
      <c r="F197" s="6" t="str">
        <f>IF(E197&lt;&gt;"да","",IF(I197&gt;0,"нет суммы",SUMIFS(Оплаты!$C$2:$C$601,Оплаты!$B$2:$B$601,B197,Оплаты!$E$2:$E$601,1)))</f>
        <v/>
      </c>
      <c r="G197" t="str">
        <f>IF(E197&lt;&gt;"да","",COUNTIFS(Оплаты!$B$2:$B$601,B197,Оплаты!$A$2:$A$601,"&gt;="&amp;A197,Оплаты!$D$2:$D$601,"учтена"))</f>
        <v/>
      </c>
      <c r="H197" s="6" t="str">
        <f>IF(E197&lt;&gt;"да","",SUMIFS(Оплаты!$C$2:$C$601,Оплаты!$B$2:$B$601,B197,Оплаты!$A$2:$A$601,"&gt;="&amp;A197,Оплаты!$D$2:$D$601,"учтена"))</f>
        <v/>
      </c>
      <c r="I197" t="str">
        <f>IF(E197&lt;&gt;"да","",COUNTIFS(Оплаты!$B$2:$B$601,B197,Оплаты!$A$2:$A$601,"&gt;="&amp;A197,Оплаты!$D$2:$D$601,"нет суммы"))</f>
        <v/>
      </c>
    </row>
    <row r="198">
      <c r="A198" s="2" t="n"/>
      <c r="B198" s="10" t="n"/>
      <c r="C198" s="10" t="n"/>
      <c r="D198" t="str">
        <f>IF(AND(A198="",B198=""),"",IF(A198="","нет даты",IF(B198="","нет клиента",IF(OR(A198&lt;Показатели!$B$4,A198&gt;Показатели!$B$5),"вне периода",IF(COUNTIFS(Оплаты!$B$2:$B$601,B198,Оплаты!$A$2:$A$601,"&lt;"&amp;A198,Оплаты!$D$2:$D$601,"учтена")&gt;0,"уже клиент",IF(COUNTIFS($B$1:B197,B198,$D$1:D197,"учтена")&gt;0,"повтор",IF(C198="","нет канала",IF(COUNTIF(Показатели!$B$9:$F$9,C198)=0,"неизвестный канал","учтена"))))))))</f>
        <v/>
      </c>
      <c r="E198" t="str">
        <f>IF(D198&lt;&gt;"учтена","",IF(COUNTIFS(Оплаты!$B$2:$B$601,B198,Оплаты!$A$2:$A$601,"&gt;="&amp;A198,Оплаты!$D$2:$D$601,"учтена")+COUNTIFS(Оплаты!$B$2:$B$601,B198,Оплаты!$A$2:$A$601,"&gt;="&amp;A198,Оплаты!$D$2:$D$601,"нет суммы")&gt;0,"да","нет"))</f>
        <v/>
      </c>
      <c r="F198" s="6" t="str">
        <f>IF(E198&lt;&gt;"да","",IF(I198&gt;0,"нет суммы",SUMIFS(Оплаты!$C$2:$C$601,Оплаты!$B$2:$B$601,B198,Оплаты!$E$2:$E$601,1)))</f>
        <v/>
      </c>
      <c r="G198" t="str">
        <f>IF(E198&lt;&gt;"да","",COUNTIFS(Оплаты!$B$2:$B$601,B198,Оплаты!$A$2:$A$601,"&gt;="&amp;A198,Оплаты!$D$2:$D$601,"учтена"))</f>
        <v/>
      </c>
      <c r="H198" s="6" t="str">
        <f>IF(E198&lt;&gt;"да","",SUMIFS(Оплаты!$C$2:$C$601,Оплаты!$B$2:$B$601,B198,Оплаты!$A$2:$A$601,"&gt;="&amp;A198,Оплаты!$D$2:$D$601,"учтена"))</f>
        <v/>
      </c>
      <c r="I198" t="str">
        <f>IF(E198&lt;&gt;"да","",COUNTIFS(Оплаты!$B$2:$B$601,B198,Оплаты!$A$2:$A$601,"&gt;="&amp;A198,Оплаты!$D$2:$D$601,"нет суммы"))</f>
        <v/>
      </c>
    </row>
    <row r="199">
      <c r="A199" s="2" t="n"/>
      <c r="B199" s="10" t="n"/>
      <c r="C199" s="10" t="n"/>
      <c r="D199" t="str">
        <f>IF(AND(A199="",B199=""),"",IF(A199="","нет даты",IF(B199="","нет клиента",IF(OR(A199&lt;Показатели!$B$4,A199&gt;Показатели!$B$5),"вне периода",IF(COUNTIFS(Оплаты!$B$2:$B$601,B199,Оплаты!$A$2:$A$601,"&lt;"&amp;A199,Оплаты!$D$2:$D$601,"учтена")&gt;0,"уже клиент",IF(COUNTIFS($B$1:B198,B199,$D$1:D198,"учтена")&gt;0,"повтор",IF(C199="","нет канала",IF(COUNTIF(Показатели!$B$9:$F$9,C199)=0,"неизвестный канал","учтена"))))))))</f>
        <v/>
      </c>
      <c r="E199" t="str">
        <f>IF(D199&lt;&gt;"учтена","",IF(COUNTIFS(Оплаты!$B$2:$B$601,B199,Оплаты!$A$2:$A$601,"&gt;="&amp;A199,Оплаты!$D$2:$D$601,"учтена")+COUNTIFS(Оплаты!$B$2:$B$601,B199,Оплаты!$A$2:$A$601,"&gt;="&amp;A199,Оплаты!$D$2:$D$601,"нет суммы")&gt;0,"да","нет"))</f>
        <v/>
      </c>
      <c r="F199" s="6" t="str">
        <f>IF(E199&lt;&gt;"да","",IF(I199&gt;0,"нет суммы",SUMIFS(Оплаты!$C$2:$C$601,Оплаты!$B$2:$B$601,B199,Оплаты!$E$2:$E$601,1)))</f>
        <v/>
      </c>
      <c r="G199" t="str">
        <f>IF(E199&lt;&gt;"да","",COUNTIFS(Оплаты!$B$2:$B$601,B199,Оплаты!$A$2:$A$601,"&gt;="&amp;A199,Оплаты!$D$2:$D$601,"учтена"))</f>
        <v/>
      </c>
      <c r="H199" s="6" t="str">
        <f>IF(E199&lt;&gt;"да","",SUMIFS(Оплаты!$C$2:$C$601,Оплаты!$B$2:$B$601,B199,Оплаты!$A$2:$A$601,"&gt;="&amp;A199,Оплаты!$D$2:$D$601,"учтена"))</f>
        <v/>
      </c>
      <c r="I199" t="str">
        <f>IF(E199&lt;&gt;"да","",COUNTIFS(Оплаты!$B$2:$B$601,B199,Оплаты!$A$2:$A$601,"&gt;="&amp;A199,Оплаты!$D$2:$D$601,"нет суммы"))</f>
        <v/>
      </c>
    </row>
    <row r="200">
      <c r="A200" s="2" t="n"/>
      <c r="B200" s="10" t="n"/>
      <c r="C200" s="10" t="n"/>
      <c r="D200" t="str">
        <f>IF(AND(A200="",B200=""),"",IF(A200="","нет даты",IF(B200="","нет клиента",IF(OR(A200&lt;Показатели!$B$4,A200&gt;Показатели!$B$5),"вне периода",IF(COUNTIFS(Оплаты!$B$2:$B$601,B200,Оплаты!$A$2:$A$601,"&lt;"&amp;A200,Оплаты!$D$2:$D$601,"учтена")&gt;0,"уже клиент",IF(COUNTIFS($B$1:B199,B200,$D$1:D199,"учтена")&gt;0,"повтор",IF(C200="","нет канала",IF(COUNTIF(Показатели!$B$9:$F$9,C200)=0,"неизвестный канал","учтена"))))))))</f>
        <v/>
      </c>
      <c r="E200" t="str">
        <f>IF(D200&lt;&gt;"учтена","",IF(COUNTIFS(Оплаты!$B$2:$B$601,B200,Оплаты!$A$2:$A$601,"&gt;="&amp;A200,Оплаты!$D$2:$D$601,"учтена")+COUNTIFS(Оплаты!$B$2:$B$601,B200,Оплаты!$A$2:$A$601,"&gt;="&amp;A200,Оплаты!$D$2:$D$601,"нет суммы")&gt;0,"да","нет"))</f>
        <v/>
      </c>
      <c r="F200" s="6" t="str">
        <f>IF(E200&lt;&gt;"да","",IF(I200&gt;0,"нет суммы",SUMIFS(Оплаты!$C$2:$C$601,Оплаты!$B$2:$B$601,B200,Оплаты!$E$2:$E$601,1)))</f>
        <v/>
      </c>
      <c r="G200" t="str">
        <f>IF(E200&lt;&gt;"да","",COUNTIFS(Оплаты!$B$2:$B$601,B200,Оплаты!$A$2:$A$601,"&gt;="&amp;A200,Оплаты!$D$2:$D$601,"учтена"))</f>
        <v/>
      </c>
      <c r="H200" s="6" t="str">
        <f>IF(E200&lt;&gt;"да","",SUMIFS(Оплаты!$C$2:$C$601,Оплаты!$B$2:$B$601,B200,Оплаты!$A$2:$A$601,"&gt;="&amp;A200,Оплаты!$D$2:$D$601,"учтена"))</f>
        <v/>
      </c>
      <c r="I200" t="str">
        <f>IF(E200&lt;&gt;"да","",COUNTIFS(Оплаты!$B$2:$B$601,B200,Оплаты!$A$2:$A$601,"&gt;="&amp;A200,Оплаты!$D$2:$D$601,"нет суммы"))</f>
        <v/>
      </c>
    </row>
    <row r="201">
      <c r="A201" s="2" t="n"/>
      <c r="B201" s="10" t="n"/>
      <c r="C201" s="10" t="n"/>
      <c r="D201" t="str">
        <f>IF(AND(A201="",B201=""),"",IF(A201="","нет даты",IF(B201="","нет клиента",IF(OR(A201&lt;Показатели!$B$4,A201&gt;Показатели!$B$5),"вне периода",IF(COUNTIFS(Оплаты!$B$2:$B$601,B201,Оплаты!$A$2:$A$601,"&lt;"&amp;A201,Оплаты!$D$2:$D$601,"учтена")&gt;0,"уже клиент",IF(COUNTIFS($B$1:B200,B201,$D$1:D200,"учтена")&gt;0,"повтор",IF(C201="","нет канала",IF(COUNTIF(Показатели!$B$9:$F$9,C201)=0,"неизвестный канал","учтена"))))))))</f>
        <v/>
      </c>
      <c r="E201" t="str">
        <f>IF(D201&lt;&gt;"учтена","",IF(COUNTIFS(Оплаты!$B$2:$B$601,B201,Оплаты!$A$2:$A$601,"&gt;="&amp;A201,Оплаты!$D$2:$D$601,"учтена")+COUNTIFS(Оплаты!$B$2:$B$601,B201,Оплаты!$A$2:$A$601,"&gt;="&amp;A201,Оплаты!$D$2:$D$601,"нет суммы")&gt;0,"да","нет"))</f>
        <v/>
      </c>
      <c r="F201" s="6" t="str">
        <f>IF(E201&lt;&gt;"да","",IF(I201&gt;0,"нет суммы",SUMIFS(Оплаты!$C$2:$C$601,Оплаты!$B$2:$B$601,B201,Оплаты!$E$2:$E$601,1)))</f>
        <v/>
      </c>
      <c r="G201" t="str">
        <f>IF(E201&lt;&gt;"да","",COUNTIFS(Оплаты!$B$2:$B$601,B201,Оплаты!$A$2:$A$601,"&gt;="&amp;A201,Оплаты!$D$2:$D$601,"учтена"))</f>
        <v/>
      </c>
      <c r="H201" s="6" t="str">
        <f>IF(E201&lt;&gt;"да","",SUMIFS(Оплаты!$C$2:$C$601,Оплаты!$B$2:$B$601,B201,Оплаты!$A$2:$A$601,"&gt;="&amp;A201,Оплаты!$D$2:$D$601,"учтена"))</f>
        <v/>
      </c>
      <c r="I201" t="str">
        <f>IF(E201&lt;&gt;"да","",COUNTIFS(Оплаты!$B$2:$B$601,B201,Оплаты!$A$2:$A$601,"&gt;="&amp;A201,Оплаты!$D$2:$D$601,"нет суммы"))</f>
        <v/>
      </c>
    </row>
    <row r="202">
      <c r="A202" s="2" t="n"/>
      <c r="B202" s="10" t="n"/>
      <c r="C202" s="10" t="n"/>
      <c r="D202" t="str">
        <f>IF(AND(A202="",B202=""),"",IF(A202="","нет даты",IF(B202="","нет клиента",IF(OR(A202&lt;Показатели!$B$4,A202&gt;Показатели!$B$5),"вне периода",IF(COUNTIFS(Оплаты!$B$2:$B$601,B202,Оплаты!$A$2:$A$601,"&lt;"&amp;A202,Оплаты!$D$2:$D$601,"учтена")&gt;0,"уже клиент",IF(COUNTIFS($B$1:B201,B202,$D$1:D201,"учтена")&gt;0,"повтор",IF(C202="","нет канала",IF(COUNTIF(Показатели!$B$9:$F$9,C202)=0,"неизвестный канал","учтена"))))))))</f>
        <v/>
      </c>
      <c r="E202" t="str">
        <f>IF(D202&lt;&gt;"учтена","",IF(COUNTIFS(Оплаты!$B$2:$B$601,B202,Оплаты!$A$2:$A$601,"&gt;="&amp;A202,Оплаты!$D$2:$D$601,"учтена")+COUNTIFS(Оплаты!$B$2:$B$601,B202,Оплаты!$A$2:$A$601,"&gt;="&amp;A202,Оплаты!$D$2:$D$601,"нет суммы")&gt;0,"да","нет"))</f>
        <v/>
      </c>
      <c r="F202" s="6" t="str">
        <f>IF(E202&lt;&gt;"да","",IF(I202&gt;0,"нет суммы",SUMIFS(Оплаты!$C$2:$C$601,Оплаты!$B$2:$B$601,B202,Оплаты!$E$2:$E$601,1)))</f>
        <v/>
      </c>
      <c r="G202" t="str">
        <f>IF(E202&lt;&gt;"да","",COUNTIFS(Оплаты!$B$2:$B$601,B202,Оплаты!$A$2:$A$601,"&gt;="&amp;A202,Оплаты!$D$2:$D$601,"учтена"))</f>
        <v/>
      </c>
      <c r="H202" s="6" t="str">
        <f>IF(E202&lt;&gt;"да","",SUMIFS(Оплаты!$C$2:$C$601,Оплаты!$B$2:$B$601,B202,Оплаты!$A$2:$A$601,"&gt;="&amp;A202,Оплаты!$D$2:$D$601,"учтена"))</f>
        <v/>
      </c>
      <c r="I202" t="str">
        <f>IF(E202&lt;&gt;"да","",COUNTIFS(Оплаты!$B$2:$B$601,B202,Оплаты!$A$2:$A$601,"&gt;="&amp;A202,Оплаты!$D$2:$D$601,"нет суммы"))</f>
        <v/>
      </c>
    </row>
    <row r="203">
      <c r="A203" s="2" t="n"/>
      <c r="B203" s="10" t="n"/>
      <c r="C203" s="10" t="n"/>
      <c r="D203" t="str">
        <f>IF(AND(A203="",B203=""),"",IF(A203="","нет даты",IF(B203="","нет клиента",IF(OR(A203&lt;Показатели!$B$4,A203&gt;Показатели!$B$5),"вне периода",IF(COUNTIFS(Оплаты!$B$2:$B$601,B203,Оплаты!$A$2:$A$601,"&lt;"&amp;A203,Оплаты!$D$2:$D$601,"учтена")&gt;0,"уже клиент",IF(COUNTIFS($B$1:B202,B203,$D$1:D202,"учтена")&gt;0,"повтор",IF(C203="","нет канала",IF(COUNTIF(Показатели!$B$9:$F$9,C203)=0,"неизвестный канал","учтена"))))))))</f>
        <v/>
      </c>
      <c r="E203" t="str">
        <f>IF(D203&lt;&gt;"учтена","",IF(COUNTIFS(Оплаты!$B$2:$B$601,B203,Оплаты!$A$2:$A$601,"&gt;="&amp;A203,Оплаты!$D$2:$D$601,"учтена")+COUNTIFS(Оплаты!$B$2:$B$601,B203,Оплаты!$A$2:$A$601,"&gt;="&amp;A203,Оплаты!$D$2:$D$601,"нет суммы")&gt;0,"да","нет"))</f>
        <v/>
      </c>
      <c r="F203" s="6" t="str">
        <f>IF(E203&lt;&gt;"да","",IF(I203&gt;0,"нет суммы",SUMIFS(Оплаты!$C$2:$C$601,Оплаты!$B$2:$B$601,B203,Оплаты!$E$2:$E$601,1)))</f>
        <v/>
      </c>
      <c r="G203" t="str">
        <f>IF(E203&lt;&gt;"да","",COUNTIFS(Оплаты!$B$2:$B$601,B203,Оплаты!$A$2:$A$601,"&gt;="&amp;A203,Оплаты!$D$2:$D$601,"учтена"))</f>
        <v/>
      </c>
      <c r="H203" s="6" t="str">
        <f>IF(E203&lt;&gt;"да","",SUMIFS(Оплаты!$C$2:$C$601,Оплаты!$B$2:$B$601,B203,Оплаты!$A$2:$A$601,"&gt;="&amp;A203,Оплаты!$D$2:$D$601,"учтена"))</f>
        <v/>
      </c>
      <c r="I203" t="str">
        <f>IF(E203&lt;&gt;"да","",COUNTIFS(Оплаты!$B$2:$B$601,B203,Оплаты!$A$2:$A$601,"&gt;="&amp;A203,Оплаты!$D$2:$D$601,"нет суммы"))</f>
        <v/>
      </c>
    </row>
    <row r="204">
      <c r="A204" s="2" t="n"/>
      <c r="B204" s="10" t="n"/>
      <c r="C204" s="10" t="n"/>
      <c r="D204" t="str">
        <f>IF(AND(A204="",B204=""),"",IF(A204="","нет даты",IF(B204="","нет клиента",IF(OR(A204&lt;Показатели!$B$4,A204&gt;Показатели!$B$5),"вне периода",IF(COUNTIFS(Оплаты!$B$2:$B$601,B204,Оплаты!$A$2:$A$601,"&lt;"&amp;A204,Оплаты!$D$2:$D$601,"учтена")&gt;0,"уже клиент",IF(COUNTIFS($B$1:B203,B204,$D$1:D203,"учтена")&gt;0,"повтор",IF(C204="","нет канала",IF(COUNTIF(Показатели!$B$9:$F$9,C204)=0,"неизвестный канал","учтена"))))))))</f>
        <v/>
      </c>
      <c r="E204" t="str">
        <f>IF(D204&lt;&gt;"учтена","",IF(COUNTIFS(Оплаты!$B$2:$B$601,B204,Оплаты!$A$2:$A$601,"&gt;="&amp;A204,Оплаты!$D$2:$D$601,"учтена")+COUNTIFS(Оплаты!$B$2:$B$601,B204,Оплаты!$A$2:$A$601,"&gt;="&amp;A204,Оплаты!$D$2:$D$601,"нет суммы")&gt;0,"да","нет"))</f>
        <v/>
      </c>
      <c r="F204" s="6" t="str">
        <f>IF(E204&lt;&gt;"да","",IF(I204&gt;0,"нет суммы",SUMIFS(Оплаты!$C$2:$C$601,Оплаты!$B$2:$B$601,B204,Оплаты!$E$2:$E$601,1)))</f>
        <v/>
      </c>
      <c r="G204" t="str">
        <f>IF(E204&lt;&gt;"да","",COUNTIFS(Оплаты!$B$2:$B$601,B204,Оплаты!$A$2:$A$601,"&gt;="&amp;A204,Оплаты!$D$2:$D$601,"учтена"))</f>
        <v/>
      </c>
      <c r="H204" s="6" t="str">
        <f>IF(E204&lt;&gt;"да","",SUMIFS(Оплаты!$C$2:$C$601,Оплаты!$B$2:$B$601,B204,Оплаты!$A$2:$A$601,"&gt;="&amp;A204,Оплаты!$D$2:$D$601,"учтена"))</f>
        <v/>
      </c>
      <c r="I204" t="str">
        <f>IF(E204&lt;&gt;"да","",COUNTIFS(Оплаты!$B$2:$B$601,B204,Оплаты!$A$2:$A$601,"&gt;="&amp;A204,Оплаты!$D$2:$D$601,"нет суммы"))</f>
        <v/>
      </c>
    </row>
    <row r="205">
      <c r="A205" s="2" t="n"/>
      <c r="B205" s="10" t="n"/>
      <c r="C205" s="10" t="n"/>
      <c r="D205" t="str">
        <f>IF(AND(A205="",B205=""),"",IF(A205="","нет даты",IF(B205="","нет клиента",IF(OR(A205&lt;Показатели!$B$4,A205&gt;Показатели!$B$5),"вне периода",IF(COUNTIFS(Оплаты!$B$2:$B$601,B205,Оплаты!$A$2:$A$601,"&lt;"&amp;A205,Оплаты!$D$2:$D$601,"учтена")&gt;0,"уже клиент",IF(COUNTIFS($B$1:B204,B205,$D$1:D204,"учтена")&gt;0,"повтор",IF(C205="","нет канала",IF(COUNTIF(Показатели!$B$9:$F$9,C205)=0,"неизвестный канал","учтена"))))))))</f>
        <v/>
      </c>
      <c r="E205" t="str">
        <f>IF(D205&lt;&gt;"учтена","",IF(COUNTIFS(Оплаты!$B$2:$B$601,B205,Оплаты!$A$2:$A$601,"&gt;="&amp;A205,Оплаты!$D$2:$D$601,"учтена")+COUNTIFS(Оплаты!$B$2:$B$601,B205,Оплаты!$A$2:$A$601,"&gt;="&amp;A205,Оплаты!$D$2:$D$601,"нет суммы")&gt;0,"да","нет"))</f>
        <v/>
      </c>
      <c r="F205" s="6" t="str">
        <f>IF(E205&lt;&gt;"да","",IF(I205&gt;0,"нет суммы",SUMIFS(Оплаты!$C$2:$C$601,Оплаты!$B$2:$B$601,B205,Оплаты!$E$2:$E$601,1)))</f>
        <v/>
      </c>
      <c r="G205" t="str">
        <f>IF(E205&lt;&gt;"да","",COUNTIFS(Оплаты!$B$2:$B$601,B205,Оплаты!$A$2:$A$601,"&gt;="&amp;A205,Оплаты!$D$2:$D$601,"учтена"))</f>
        <v/>
      </c>
      <c r="H205" s="6" t="str">
        <f>IF(E205&lt;&gt;"да","",SUMIFS(Оплаты!$C$2:$C$601,Оплаты!$B$2:$B$601,B205,Оплаты!$A$2:$A$601,"&gt;="&amp;A205,Оплаты!$D$2:$D$601,"учтена"))</f>
        <v/>
      </c>
      <c r="I205" t="str">
        <f>IF(E205&lt;&gt;"да","",COUNTIFS(Оплаты!$B$2:$B$601,B205,Оплаты!$A$2:$A$601,"&gt;="&amp;A205,Оплаты!$D$2:$D$601,"нет суммы"))</f>
        <v/>
      </c>
    </row>
    <row r="206">
      <c r="A206" s="2" t="n"/>
      <c r="B206" s="10" t="n"/>
      <c r="C206" s="10" t="n"/>
      <c r="D206" t="str">
        <f>IF(AND(A206="",B206=""),"",IF(A206="","нет даты",IF(B206="","нет клиента",IF(OR(A206&lt;Показатели!$B$4,A206&gt;Показатели!$B$5),"вне периода",IF(COUNTIFS(Оплаты!$B$2:$B$601,B206,Оплаты!$A$2:$A$601,"&lt;"&amp;A206,Оплаты!$D$2:$D$601,"учтена")&gt;0,"уже клиент",IF(COUNTIFS($B$1:B205,B206,$D$1:D205,"учтена")&gt;0,"повтор",IF(C206="","нет канала",IF(COUNTIF(Показатели!$B$9:$F$9,C206)=0,"неизвестный канал","учтена"))))))))</f>
        <v/>
      </c>
      <c r="E206" t="str">
        <f>IF(D206&lt;&gt;"учтена","",IF(COUNTIFS(Оплаты!$B$2:$B$601,B206,Оплаты!$A$2:$A$601,"&gt;="&amp;A206,Оплаты!$D$2:$D$601,"учтена")+COUNTIFS(Оплаты!$B$2:$B$601,B206,Оплаты!$A$2:$A$601,"&gt;="&amp;A206,Оплаты!$D$2:$D$601,"нет суммы")&gt;0,"да","нет"))</f>
        <v/>
      </c>
      <c r="F206" s="6" t="str">
        <f>IF(E206&lt;&gt;"да","",IF(I206&gt;0,"нет суммы",SUMIFS(Оплаты!$C$2:$C$601,Оплаты!$B$2:$B$601,B206,Оплаты!$E$2:$E$601,1)))</f>
        <v/>
      </c>
      <c r="G206" t="str">
        <f>IF(E206&lt;&gt;"да","",COUNTIFS(Оплаты!$B$2:$B$601,B206,Оплаты!$A$2:$A$601,"&gt;="&amp;A206,Оплаты!$D$2:$D$601,"учтена"))</f>
        <v/>
      </c>
      <c r="H206" s="6" t="str">
        <f>IF(E206&lt;&gt;"да","",SUMIFS(Оплаты!$C$2:$C$601,Оплаты!$B$2:$B$601,B206,Оплаты!$A$2:$A$601,"&gt;="&amp;A206,Оплаты!$D$2:$D$601,"учтена"))</f>
        <v/>
      </c>
      <c r="I206" t="str">
        <f>IF(E206&lt;&gt;"да","",COUNTIFS(Оплаты!$B$2:$B$601,B206,Оплаты!$A$2:$A$601,"&gt;="&amp;A206,Оплаты!$D$2:$D$601,"нет суммы"))</f>
        <v/>
      </c>
    </row>
    <row r="207">
      <c r="A207" s="2" t="n"/>
      <c r="B207" s="10" t="n"/>
      <c r="C207" s="10" t="n"/>
      <c r="D207" t="str">
        <f>IF(AND(A207="",B207=""),"",IF(A207="","нет даты",IF(B207="","нет клиента",IF(OR(A207&lt;Показатели!$B$4,A207&gt;Показатели!$B$5),"вне периода",IF(COUNTIFS(Оплаты!$B$2:$B$601,B207,Оплаты!$A$2:$A$601,"&lt;"&amp;A207,Оплаты!$D$2:$D$601,"учтена")&gt;0,"уже клиент",IF(COUNTIFS($B$1:B206,B207,$D$1:D206,"учтена")&gt;0,"повтор",IF(C207="","нет канала",IF(COUNTIF(Показатели!$B$9:$F$9,C207)=0,"неизвестный канал","учтена"))))))))</f>
        <v/>
      </c>
      <c r="E207" t="str">
        <f>IF(D207&lt;&gt;"учтена","",IF(COUNTIFS(Оплаты!$B$2:$B$601,B207,Оплаты!$A$2:$A$601,"&gt;="&amp;A207,Оплаты!$D$2:$D$601,"учтена")+COUNTIFS(Оплаты!$B$2:$B$601,B207,Оплаты!$A$2:$A$601,"&gt;="&amp;A207,Оплаты!$D$2:$D$601,"нет суммы")&gt;0,"да","нет"))</f>
        <v/>
      </c>
      <c r="F207" s="6" t="str">
        <f>IF(E207&lt;&gt;"да","",IF(I207&gt;0,"нет суммы",SUMIFS(Оплаты!$C$2:$C$601,Оплаты!$B$2:$B$601,B207,Оплаты!$E$2:$E$601,1)))</f>
        <v/>
      </c>
      <c r="G207" t="str">
        <f>IF(E207&lt;&gt;"да","",COUNTIFS(Оплаты!$B$2:$B$601,B207,Оплаты!$A$2:$A$601,"&gt;="&amp;A207,Оплаты!$D$2:$D$601,"учтена"))</f>
        <v/>
      </c>
      <c r="H207" s="6" t="str">
        <f>IF(E207&lt;&gt;"да","",SUMIFS(Оплаты!$C$2:$C$601,Оплаты!$B$2:$B$601,B207,Оплаты!$A$2:$A$601,"&gt;="&amp;A207,Оплаты!$D$2:$D$601,"учтена"))</f>
        <v/>
      </c>
      <c r="I207" t="str">
        <f>IF(E207&lt;&gt;"да","",COUNTIFS(Оплаты!$B$2:$B$601,B207,Оплаты!$A$2:$A$601,"&gt;="&amp;A207,Оплаты!$D$2:$D$601,"нет суммы"))</f>
        <v/>
      </c>
    </row>
    <row r="208">
      <c r="A208" s="2" t="n"/>
      <c r="B208" s="10" t="n"/>
      <c r="C208" s="10" t="n"/>
      <c r="D208" t="str">
        <f>IF(AND(A208="",B208=""),"",IF(A208="","нет даты",IF(B208="","нет клиента",IF(OR(A208&lt;Показатели!$B$4,A208&gt;Показатели!$B$5),"вне периода",IF(COUNTIFS(Оплаты!$B$2:$B$601,B208,Оплаты!$A$2:$A$601,"&lt;"&amp;A208,Оплаты!$D$2:$D$601,"учтена")&gt;0,"уже клиент",IF(COUNTIFS($B$1:B207,B208,$D$1:D207,"учтена")&gt;0,"повтор",IF(C208="","нет канала",IF(COUNTIF(Показатели!$B$9:$F$9,C208)=0,"неизвестный канал","учтена"))))))))</f>
        <v/>
      </c>
      <c r="E208" t="str">
        <f>IF(D208&lt;&gt;"учтена","",IF(COUNTIFS(Оплаты!$B$2:$B$601,B208,Оплаты!$A$2:$A$601,"&gt;="&amp;A208,Оплаты!$D$2:$D$601,"учтена")+COUNTIFS(Оплаты!$B$2:$B$601,B208,Оплаты!$A$2:$A$601,"&gt;="&amp;A208,Оплаты!$D$2:$D$601,"нет суммы")&gt;0,"да","нет"))</f>
        <v/>
      </c>
      <c r="F208" s="6" t="str">
        <f>IF(E208&lt;&gt;"да","",IF(I208&gt;0,"нет суммы",SUMIFS(Оплаты!$C$2:$C$601,Оплаты!$B$2:$B$601,B208,Оплаты!$E$2:$E$601,1)))</f>
        <v/>
      </c>
      <c r="G208" t="str">
        <f>IF(E208&lt;&gt;"да","",COUNTIFS(Оплаты!$B$2:$B$601,B208,Оплаты!$A$2:$A$601,"&gt;="&amp;A208,Оплаты!$D$2:$D$601,"учтена"))</f>
        <v/>
      </c>
      <c r="H208" s="6" t="str">
        <f>IF(E208&lt;&gt;"да","",SUMIFS(Оплаты!$C$2:$C$601,Оплаты!$B$2:$B$601,B208,Оплаты!$A$2:$A$601,"&gt;="&amp;A208,Оплаты!$D$2:$D$601,"учтена"))</f>
        <v/>
      </c>
      <c r="I208" t="str">
        <f>IF(E208&lt;&gt;"да","",COUNTIFS(Оплаты!$B$2:$B$601,B208,Оплаты!$A$2:$A$601,"&gt;="&amp;A208,Оплаты!$D$2:$D$601,"нет суммы"))</f>
        <v/>
      </c>
    </row>
    <row r="209">
      <c r="A209" s="2" t="n"/>
      <c r="B209" s="10" t="n"/>
      <c r="C209" s="10" t="n"/>
      <c r="D209" t="str">
        <f>IF(AND(A209="",B209=""),"",IF(A209="","нет даты",IF(B209="","нет клиента",IF(OR(A209&lt;Показатели!$B$4,A209&gt;Показатели!$B$5),"вне периода",IF(COUNTIFS(Оплаты!$B$2:$B$601,B209,Оплаты!$A$2:$A$601,"&lt;"&amp;A209,Оплаты!$D$2:$D$601,"учтена")&gt;0,"уже клиент",IF(COUNTIFS($B$1:B208,B209,$D$1:D208,"учтена")&gt;0,"повтор",IF(C209="","нет канала",IF(COUNTIF(Показатели!$B$9:$F$9,C209)=0,"неизвестный канал","учтена"))))))))</f>
        <v/>
      </c>
      <c r="E209" t="str">
        <f>IF(D209&lt;&gt;"учтена","",IF(COUNTIFS(Оплаты!$B$2:$B$601,B209,Оплаты!$A$2:$A$601,"&gt;="&amp;A209,Оплаты!$D$2:$D$601,"учтена")+COUNTIFS(Оплаты!$B$2:$B$601,B209,Оплаты!$A$2:$A$601,"&gt;="&amp;A209,Оплаты!$D$2:$D$601,"нет суммы")&gt;0,"да","нет"))</f>
        <v/>
      </c>
      <c r="F209" s="6" t="str">
        <f>IF(E209&lt;&gt;"да","",IF(I209&gt;0,"нет суммы",SUMIFS(Оплаты!$C$2:$C$601,Оплаты!$B$2:$B$601,B209,Оплаты!$E$2:$E$601,1)))</f>
        <v/>
      </c>
      <c r="G209" t="str">
        <f>IF(E209&lt;&gt;"да","",COUNTIFS(Оплаты!$B$2:$B$601,B209,Оплаты!$A$2:$A$601,"&gt;="&amp;A209,Оплаты!$D$2:$D$601,"учтена"))</f>
        <v/>
      </c>
      <c r="H209" s="6" t="str">
        <f>IF(E209&lt;&gt;"да","",SUMIFS(Оплаты!$C$2:$C$601,Оплаты!$B$2:$B$601,B209,Оплаты!$A$2:$A$601,"&gt;="&amp;A209,Оплаты!$D$2:$D$601,"учтена"))</f>
        <v/>
      </c>
      <c r="I209" t="str">
        <f>IF(E209&lt;&gt;"да","",COUNTIFS(Оплаты!$B$2:$B$601,B209,Оплаты!$A$2:$A$601,"&gt;="&amp;A209,Оплаты!$D$2:$D$601,"нет суммы"))</f>
        <v/>
      </c>
    </row>
    <row r="210">
      <c r="A210" s="2" t="n"/>
      <c r="B210" s="10" t="n"/>
      <c r="C210" s="10" t="n"/>
      <c r="D210" t="str">
        <f>IF(AND(A210="",B210=""),"",IF(A210="","нет даты",IF(B210="","нет клиента",IF(OR(A210&lt;Показатели!$B$4,A210&gt;Показатели!$B$5),"вне периода",IF(COUNTIFS(Оплаты!$B$2:$B$601,B210,Оплаты!$A$2:$A$601,"&lt;"&amp;A210,Оплаты!$D$2:$D$601,"учтена")&gt;0,"уже клиент",IF(COUNTIFS($B$1:B209,B210,$D$1:D209,"учтена")&gt;0,"повтор",IF(C210="","нет канала",IF(COUNTIF(Показатели!$B$9:$F$9,C210)=0,"неизвестный канал","учтена"))))))))</f>
        <v/>
      </c>
      <c r="E210" t="str">
        <f>IF(D210&lt;&gt;"учтена","",IF(COUNTIFS(Оплаты!$B$2:$B$601,B210,Оплаты!$A$2:$A$601,"&gt;="&amp;A210,Оплаты!$D$2:$D$601,"учтена")+COUNTIFS(Оплаты!$B$2:$B$601,B210,Оплаты!$A$2:$A$601,"&gt;="&amp;A210,Оплаты!$D$2:$D$601,"нет суммы")&gt;0,"да","нет"))</f>
        <v/>
      </c>
      <c r="F210" s="6" t="str">
        <f>IF(E210&lt;&gt;"да","",IF(I210&gt;0,"нет суммы",SUMIFS(Оплаты!$C$2:$C$601,Оплаты!$B$2:$B$601,B210,Оплаты!$E$2:$E$601,1)))</f>
        <v/>
      </c>
      <c r="G210" t="str">
        <f>IF(E210&lt;&gt;"да","",COUNTIFS(Оплаты!$B$2:$B$601,B210,Оплаты!$A$2:$A$601,"&gt;="&amp;A210,Оплаты!$D$2:$D$601,"учтена"))</f>
        <v/>
      </c>
      <c r="H210" s="6" t="str">
        <f>IF(E210&lt;&gt;"да","",SUMIFS(Оплаты!$C$2:$C$601,Оплаты!$B$2:$B$601,B210,Оплаты!$A$2:$A$601,"&gt;="&amp;A210,Оплаты!$D$2:$D$601,"учтена"))</f>
        <v/>
      </c>
      <c r="I210" t="str">
        <f>IF(E210&lt;&gt;"да","",COUNTIFS(Оплаты!$B$2:$B$601,B210,Оплаты!$A$2:$A$601,"&gt;="&amp;A210,Оплаты!$D$2:$D$601,"нет суммы"))</f>
        <v/>
      </c>
    </row>
    <row r="211">
      <c r="A211" s="2" t="n"/>
      <c r="B211" s="10" t="n"/>
      <c r="C211" s="10" t="n"/>
      <c r="D211" t="str">
        <f>IF(AND(A211="",B211=""),"",IF(A211="","нет даты",IF(B211="","нет клиента",IF(OR(A211&lt;Показатели!$B$4,A211&gt;Показатели!$B$5),"вне периода",IF(COUNTIFS(Оплаты!$B$2:$B$601,B211,Оплаты!$A$2:$A$601,"&lt;"&amp;A211,Оплаты!$D$2:$D$601,"учтена")&gt;0,"уже клиент",IF(COUNTIFS($B$1:B210,B211,$D$1:D210,"учтена")&gt;0,"повтор",IF(C211="","нет канала",IF(COUNTIF(Показатели!$B$9:$F$9,C211)=0,"неизвестный канал","учтена"))))))))</f>
        <v/>
      </c>
      <c r="E211" t="str">
        <f>IF(D211&lt;&gt;"учтена","",IF(COUNTIFS(Оплаты!$B$2:$B$601,B211,Оплаты!$A$2:$A$601,"&gt;="&amp;A211,Оплаты!$D$2:$D$601,"учтена")+COUNTIFS(Оплаты!$B$2:$B$601,B211,Оплаты!$A$2:$A$601,"&gt;="&amp;A211,Оплаты!$D$2:$D$601,"нет суммы")&gt;0,"да","нет"))</f>
        <v/>
      </c>
      <c r="F211" s="6" t="str">
        <f>IF(E211&lt;&gt;"да","",IF(I211&gt;0,"нет суммы",SUMIFS(Оплаты!$C$2:$C$601,Оплаты!$B$2:$B$601,B211,Оплаты!$E$2:$E$601,1)))</f>
        <v/>
      </c>
      <c r="G211" t="str">
        <f>IF(E211&lt;&gt;"да","",COUNTIFS(Оплаты!$B$2:$B$601,B211,Оплаты!$A$2:$A$601,"&gt;="&amp;A211,Оплаты!$D$2:$D$601,"учтена"))</f>
        <v/>
      </c>
      <c r="H211" s="6" t="str">
        <f>IF(E211&lt;&gt;"да","",SUMIFS(Оплаты!$C$2:$C$601,Оплаты!$B$2:$B$601,B211,Оплаты!$A$2:$A$601,"&gt;="&amp;A211,Оплаты!$D$2:$D$601,"учтена"))</f>
        <v/>
      </c>
      <c r="I211" t="str">
        <f>IF(E211&lt;&gt;"да","",COUNTIFS(Оплаты!$B$2:$B$601,B211,Оплаты!$A$2:$A$601,"&gt;="&amp;A211,Оплаты!$D$2:$D$601,"нет суммы"))</f>
        <v/>
      </c>
    </row>
    <row r="212">
      <c r="A212" s="2" t="n"/>
      <c r="B212" s="10" t="n"/>
      <c r="C212" s="10" t="n"/>
      <c r="D212" t="str">
        <f>IF(AND(A212="",B212=""),"",IF(A212="","нет даты",IF(B212="","нет клиента",IF(OR(A212&lt;Показатели!$B$4,A212&gt;Показатели!$B$5),"вне периода",IF(COUNTIFS(Оплаты!$B$2:$B$601,B212,Оплаты!$A$2:$A$601,"&lt;"&amp;A212,Оплаты!$D$2:$D$601,"учтена")&gt;0,"уже клиент",IF(COUNTIFS($B$1:B211,B212,$D$1:D211,"учтена")&gt;0,"повтор",IF(C212="","нет канала",IF(COUNTIF(Показатели!$B$9:$F$9,C212)=0,"неизвестный канал","учтена"))))))))</f>
        <v/>
      </c>
      <c r="E212" t="str">
        <f>IF(D212&lt;&gt;"учтена","",IF(COUNTIFS(Оплаты!$B$2:$B$601,B212,Оплаты!$A$2:$A$601,"&gt;="&amp;A212,Оплаты!$D$2:$D$601,"учтена")+COUNTIFS(Оплаты!$B$2:$B$601,B212,Оплаты!$A$2:$A$601,"&gt;="&amp;A212,Оплаты!$D$2:$D$601,"нет суммы")&gt;0,"да","нет"))</f>
        <v/>
      </c>
      <c r="F212" s="6" t="str">
        <f>IF(E212&lt;&gt;"да","",IF(I212&gt;0,"нет суммы",SUMIFS(Оплаты!$C$2:$C$601,Оплаты!$B$2:$B$601,B212,Оплаты!$E$2:$E$601,1)))</f>
        <v/>
      </c>
      <c r="G212" t="str">
        <f>IF(E212&lt;&gt;"да","",COUNTIFS(Оплаты!$B$2:$B$601,B212,Оплаты!$A$2:$A$601,"&gt;="&amp;A212,Оплаты!$D$2:$D$601,"учтена"))</f>
        <v/>
      </c>
      <c r="H212" s="6" t="str">
        <f>IF(E212&lt;&gt;"да","",SUMIFS(Оплаты!$C$2:$C$601,Оплаты!$B$2:$B$601,B212,Оплаты!$A$2:$A$601,"&gt;="&amp;A212,Оплаты!$D$2:$D$601,"учтена"))</f>
        <v/>
      </c>
      <c r="I212" t="str">
        <f>IF(E212&lt;&gt;"да","",COUNTIFS(Оплаты!$B$2:$B$601,B212,Оплаты!$A$2:$A$601,"&gt;="&amp;A212,Оплаты!$D$2:$D$601,"нет суммы"))</f>
        <v/>
      </c>
    </row>
    <row r="213">
      <c r="A213" s="2" t="n"/>
      <c r="B213" s="10" t="n"/>
      <c r="C213" s="10" t="n"/>
      <c r="D213" t="str">
        <f>IF(AND(A213="",B213=""),"",IF(A213="","нет даты",IF(B213="","нет клиента",IF(OR(A213&lt;Показатели!$B$4,A213&gt;Показатели!$B$5),"вне периода",IF(COUNTIFS(Оплаты!$B$2:$B$601,B213,Оплаты!$A$2:$A$601,"&lt;"&amp;A213,Оплаты!$D$2:$D$601,"учтена")&gt;0,"уже клиент",IF(COUNTIFS($B$1:B212,B213,$D$1:D212,"учтена")&gt;0,"повтор",IF(C213="","нет канала",IF(COUNTIF(Показатели!$B$9:$F$9,C213)=0,"неизвестный канал","учтена"))))))))</f>
        <v/>
      </c>
      <c r="E213" t="str">
        <f>IF(D213&lt;&gt;"учтена","",IF(COUNTIFS(Оплаты!$B$2:$B$601,B213,Оплаты!$A$2:$A$601,"&gt;="&amp;A213,Оплаты!$D$2:$D$601,"учтена")+COUNTIFS(Оплаты!$B$2:$B$601,B213,Оплаты!$A$2:$A$601,"&gt;="&amp;A213,Оплаты!$D$2:$D$601,"нет суммы")&gt;0,"да","нет"))</f>
        <v/>
      </c>
      <c r="F213" s="6" t="str">
        <f>IF(E213&lt;&gt;"да","",IF(I213&gt;0,"нет суммы",SUMIFS(Оплаты!$C$2:$C$601,Оплаты!$B$2:$B$601,B213,Оплаты!$E$2:$E$601,1)))</f>
        <v/>
      </c>
      <c r="G213" t="str">
        <f>IF(E213&lt;&gt;"да","",COUNTIFS(Оплаты!$B$2:$B$601,B213,Оплаты!$A$2:$A$601,"&gt;="&amp;A213,Оплаты!$D$2:$D$601,"учтена"))</f>
        <v/>
      </c>
      <c r="H213" s="6" t="str">
        <f>IF(E213&lt;&gt;"да","",SUMIFS(Оплаты!$C$2:$C$601,Оплаты!$B$2:$B$601,B213,Оплаты!$A$2:$A$601,"&gt;="&amp;A213,Оплаты!$D$2:$D$601,"учтена"))</f>
        <v/>
      </c>
      <c r="I213" t="str">
        <f>IF(E213&lt;&gt;"да","",COUNTIFS(Оплаты!$B$2:$B$601,B213,Оплаты!$A$2:$A$601,"&gt;="&amp;A213,Оплаты!$D$2:$D$601,"нет суммы"))</f>
        <v/>
      </c>
    </row>
    <row r="214">
      <c r="A214" s="2" t="n"/>
      <c r="B214" s="10" t="n"/>
      <c r="C214" s="10" t="n"/>
      <c r="D214" t="str">
        <f>IF(AND(A214="",B214=""),"",IF(A214="","нет даты",IF(B214="","нет клиента",IF(OR(A214&lt;Показатели!$B$4,A214&gt;Показатели!$B$5),"вне периода",IF(COUNTIFS(Оплаты!$B$2:$B$601,B214,Оплаты!$A$2:$A$601,"&lt;"&amp;A214,Оплаты!$D$2:$D$601,"учтена")&gt;0,"уже клиент",IF(COUNTIFS($B$1:B213,B214,$D$1:D213,"учтена")&gt;0,"повтор",IF(C214="","нет канала",IF(COUNTIF(Показатели!$B$9:$F$9,C214)=0,"неизвестный канал","учтена"))))))))</f>
        <v/>
      </c>
      <c r="E214" t="str">
        <f>IF(D214&lt;&gt;"учтена","",IF(COUNTIFS(Оплаты!$B$2:$B$601,B214,Оплаты!$A$2:$A$601,"&gt;="&amp;A214,Оплаты!$D$2:$D$601,"учтена")+COUNTIFS(Оплаты!$B$2:$B$601,B214,Оплаты!$A$2:$A$601,"&gt;="&amp;A214,Оплаты!$D$2:$D$601,"нет суммы")&gt;0,"да","нет"))</f>
        <v/>
      </c>
      <c r="F214" s="6" t="str">
        <f>IF(E214&lt;&gt;"да","",IF(I214&gt;0,"нет суммы",SUMIFS(Оплаты!$C$2:$C$601,Оплаты!$B$2:$B$601,B214,Оплаты!$E$2:$E$601,1)))</f>
        <v/>
      </c>
      <c r="G214" t="str">
        <f>IF(E214&lt;&gt;"да","",COUNTIFS(Оплаты!$B$2:$B$601,B214,Оплаты!$A$2:$A$601,"&gt;="&amp;A214,Оплаты!$D$2:$D$601,"учтена"))</f>
        <v/>
      </c>
      <c r="H214" s="6" t="str">
        <f>IF(E214&lt;&gt;"да","",SUMIFS(Оплаты!$C$2:$C$601,Оплаты!$B$2:$B$601,B214,Оплаты!$A$2:$A$601,"&gt;="&amp;A214,Оплаты!$D$2:$D$601,"учтена"))</f>
        <v/>
      </c>
      <c r="I214" t="str">
        <f>IF(E214&lt;&gt;"да","",COUNTIFS(Оплаты!$B$2:$B$601,B214,Оплаты!$A$2:$A$601,"&gt;="&amp;A214,Оплаты!$D$2:$D$601,"нет суммы"))</f>
        <v/>
      </c>
    </row>
    <row r="215">
      <c r="A215" s="2" t="n"/>
      <c r="B215" s="10" t="n"/>
      <c r="C215" s="10" t="n"/>
      <c r="D215" t="str">
        <f>IF(AND(A215="",B215=""),"",IF(A215="","нет даты",IF(B215="","нет клиента",IF(OR(A215&lt;Показатели!$B$4,A215&gt;Показатели!$B$5),"вне периода",IF(COUNTIFS(Оплаты!$B$2:$B$601,B215,Оплаты!$A$2:$A$601,"&lt;"&amp;A215,Оплаты!$D$2:$D$601,"учтена")&gt;0,"уже клиент",IF(COUNTIFS($B$1:B214,B215,$D$1:D214,"учтена")&gt;0,"повтор",IF(C215="","нет канала",IF(COUNTIF(Показатели!$B$9:$F$9,C215)=0,"неизвестный канал","учтена"))))))))</f>
        <v/>
      </c>
      <c r="E215" t="str">
        <f>IF(D215&lt;&gt;"учтена","",IF(COUNTIFS(Оплаты!$B$2:$B$601,B215,Оплаты!$A$2:$A$601,"&gt;="&amp;A215,Оплаты!$D$2:$D$601,"учтена")+COUNTIFS(Оплаты!$B$2:$B$601,B215,Оплаты!$A$2:$A$601,"&gt;="&amp;A215,Оплаты!$D$2:$D$601,"нет суммы")&gt;0,"да","нет"))</f>
        <v/>
      </c>
      <c r="F215" s="6" t="str">
        <f>IF(E215&lt;&gt;"да","",IF(I215&gt;0,"нет суммы",SUMIFS(Оплаты!$C$2:$C$601,Оплаты!$B$2:$B$601,B215,Оплаты!$E$2:$E$601,1)))</f>
        <v/>
      </c>
      <c r="G215" t="str">
        <f>IF(E215&lt;&gt;"да","",COUNTIFS(Оплаты!$B$2:$B$601,B215,Оплаты!$A$2:$A$601,"&gt;="&amp;A215,Оплаты!$D$2:$D$601,"учтена"))</f>
        <v/>
      </c>
      <c r="H215" s="6" t="str">
        <f>IF(E215&lt;&gt;"да","",SUMIFS(Оплаты!$C$2:$C$601,Оплаты!$B$2:$B$601,B215,Оплаты!$A$2:$A$601,"&gt;="&amp;A215,Оплаты!$D$2:$D$601,"учтена"))</f>
        <v/>
      </c>
      <c r="I215" t="str">
        <f>IF(E215&lt;&gt;"да","",COUNTIFS(Оплаты!$B$2:$B$601,B215,Оплаты!$A$2:$A$601,"&gt;="&amp;A215,Оплаты!$D$2:$D$601,"нет суммы"))</f>
        <v/>
      </c>
    </row>
    <row r="216">
      <c r="A216" s="2" t="n"/>
      <c r="B216" s="10" t="n"/>
      <c r="C216" s="10" t="n"/>
      <c r="D216" t="str">
        <f>IF(AND(A216="",B216=""),"",IF(A216="","нет даты",IF(B216="","нет клиента",IF(OR(A216&lt;Показатели!$B$4,A216&gt;Показатели!$B$5),"вне периода",IF(COUNTIFS(Оплаты!$B$2:$B$601,B216,Оплаты!$A$2:$A$601,"&lt;"&amp;A216,Оплаты!$D$2:$D$601,"учтена")&gt;0,"уже клиент",IF(COUNTIFS($B$1:B215,B216,$D$1:D215,"учтена")&gt;0,"повтор",IF(C216="","нет канала",IF(COUNTIF(Показатели!$B$9:$F$9,C216)=0,"неизвестный канал","учтена"))))))))</f>
        <v/>
      </c>
      <c r="E216" t="str">
        <f>IF(D216&lt;&gt;"учтена","",IF(COUNTIFS(Оплаты!$B$2:$B$601,B216,Оплаты!$A$2:$A$601,"&gt;="&amp;A216,Оплаты!$D$2:$D$601,"учтена")+COUNTIFS(Оплаты!$B$2:$B$601,B216,Оплаты!$A$2:$A$601,"&gt;="&amp;A216,Оплаты!$D$2:$D$601,"нет суммы")&gt;0,"да","нет"))</f>
        <v/>
      </c>
      <c r="F216" s="6" t="str">
        <f>IF(E216&lt;&gt;"да","",IF(I216&gt;0,"нет суммы",SUMIFS(Оплаты!$C$2:$C$601,Оплаты!$B$2:$B$601,B216,Оплаты!$E$2:$E$601,1)))</f>
        <v/>
      </c>
      <c r="G216" t="str">
        <f>IF(E216&lt;&gt;"да","",COUNTIFS(Оплаты!$B$2:$B$601,B216,Оплаты!$A$2:$A$601,"&gt;="&amp;A216,Оплаты!$D$2:$D$601,"учтена"))</f>
        <v/>
      </c>
      <c r="H216" s="6" t="str">
        <f>IF(E216&lt;&gt;"да","",SUMIFS(Оплаты!$C$2:$C$601,Оплаты!$B$2:$B$601,B216,Оплаты!$A$2:$A$601,"&gt;="&amp;A216,Оплаты!$D$2:$D$601,"учтена"))</f>
        <v/>
      </c>
      <c r="I216" t="str">
        <f>IF(E216&lt;&gt;"да","",COUNTIFS(Оплаты!$B$2:$B$601,B216,Оплаты!$A$2:$A$601,"&gt;="&amp;A216,Оплаты!$D$2:$D$601,"нет суммы"))</f>
        <v/>
      </c>
    </row>
    <row r="217">
      <c r="A217" s="2" t="n"/>
      <c r="B217" s="10" t="n"/>
      <c r="C217" s="10" t="n"/>
      <c r="D217" t="str">
        <f>IF(AND(A217="",B217=""),"",IF(A217="","нет даты",IF(B217="","нет клиента",IF(OR(A217&lt;Показатели!$B$4,A217&gt;Показатели!$B$5),"вне периода",IF(COUNTIFS(Оплаты!$B$2:$B$601,B217,Оплаты!$A$2:$A$601,"&lt;"&amp;A217,Оплаты!$D$2:$D$601,"учтена")&gt;0,"уже клиент",IF(COUNTIFS($B$1:B216,B217,$D$1:D216,"учтена")&gt;0,"повтор",IF(C217="","нет канала",IF(COUNTIF(Показатели!$B$9:$F$9,C217)=0,"неизвестный канал","учтена"))))))))</f>
        <v/>
      </c>
      <c r="E217" t="str">
        <f>IF(D217&lt;&gt;"учтена","",IF(COUNTIFS(Оплаты!$B$2:$B$601,B217,Оплаты!$A$2:$A$601,"&gt;="&amp;A217,Оплаты!$D$2:$D$601,"учтена")+COUNTIFS(Оплаты!$B$2:$B$601,B217,Оплаты!$A$2:$A$601,"&gt;="&amp;A217,Оплаты!$D$2:$D$601,"нет суммы")&gt;0,"да","нет"))</f>
        <v/>
      </c>
      <c r="F217" s="6" t="str">
        <f>IF(E217&lt;&gt;"да","",IF(I217&gt;0,"нет суммы",SUMIFS(Оплаты!$C$2:$C$601,Оплаты!$B$2:$B$601,B217,Оплаты!$E$2:$E$601,1)))</f>
        <v/>
      </c>
      <c r="G217" t="str">
        <f>IF(E217&lt;&gt;"да","",COUNTIFS(Оплаты!$B$2:$B$601,B217,Оплаты!$A$2:$A$601,"&gt;="&amp;A217,Оплаты!$D$2:$D$601,"учтена"))</f>
        <v/>
      </c>
      <c r="H217" s="6" t="str">
        <f>IF(E217&lt;&gt;"да","",SUMIFS(Оплаты!$C$2:$C$601,Оплаты!$B$2:$B$601,B217,Оплаты!$A$2:$A$601,"&gt;="&amp;A217,Оплаты!$D$2:$D$601,"учтена"))</f>
        <v/>
      </c>
      <c r="I217" t="str">
        <f>IF(E217&lt;&gt;"да","",COUNTIFS(Оплаты!$B$2:$B$601,B217,Оплаты!$A$2:$A$601,"&gt;="&amp;A217,Оплаты!$D$2:$D$601,"нет суммы"))</f>
        <v/>
      </c>
    </row>
    <row r="218">
      <c r="A218" s="2" t="n"/>
      <c r="B218" s="10" t="n"/>
      <c r="C218" s="10" t="n"/>
      <c r="D218" t="str">
        <f>IF(AND(A218="",B218=""),"",IF(A218="","нет даты",IF(B218="","нет клиента",IF(OR(A218&lt;Показатели!$B$4,A218&gt;Показатели!$B$5),"вне периода",IF(COUNTIFS(Оплаты!$B$2:$B$601,B218,Оплаты!$A$2:$A$601,"&lt;"&amp;A218,Оплаты!$D$2:$D$601,"учтена")&gt;0,"уже клиент",IF(COUNTIFS($B$1:B217,B218,$D$1:D217,"учтена")&gt;0,"повтор",IF(C218="","нет канала",IF(COUNTIF(Показатели!$B$9:$F$9,C218)=0,"неизвестный канал","учтена"))))))))</f>
        <v/>
      </c>
      <c r="E218" t="str">
        <f>IF(D218&lt;&gt;"учтена","",IF(COUNTIFS(Оплаты!$B$2:$B$601,B218,Оплаты!$A$2:$A$601,"&gt;="&amp;A218,Оплаты!$D$2:$D$601,"учтена")+COUNTIFS(Оплаты!$B$2:$B$601,B218,Оплаты!$A$2:$A$601,"&gt;="&amp;A218,Оплаты!$D$2:$D$601,"нет суммы")&gt;0,"да","нет"))</f>
        <v/>
      </c>
      <c r="F218" s="6" t="str">
        <f>IF(E218&lt;&gt;"да","",IF(I218&gt;0,"нет суммы",SUMIFS(Оплаты!$C$2:$C$601,Оплаты!$B$2:$B$601,B218,Оплаты!$E$2:$E$601,1)))</f>
        <v/>
      </c>
      <c r="G218" t="str">
        <f>IF(E218&lt;&gt;"да","",COUNTIFS(Оплаты!$B$2:$B$601,B218,Оплаты!$A$2:$A$601,"&gt;="&amp;A218,Оплаты!$D$2:$D$601,"учтена"))</f>
        <v/>
      </c>
      <c r="H218" s="6" t="str">
        <f>IF(E218&lt;&gt;"да","",SUMIFS(Оплаты!$C$2:$C$601,Оплаты!$B$2:$B$601,B218,Оплаты!$A$2:$A$601,"&gt;="&amp;A218,Оплаты!$D$2:$D$601,"учтена"))</f>
        <v/>
      </c>
      <c r="I218" t="str">
        <f>IF(E218&lt;&gt;"да","",COUNTIFS(Оплаты!$B$2:$B$601,B218,Оплаты!$A$2:$A$601,"&gt;="&amp;A218,Оплаты!$D$2:$D$601,"нет суммы"))</f>
        <v/>
      </c>
    </row>
    <row r="219">
      <c r="A219" s="2" t="n"/>
      <c r="B219" s="10" t="n"/>
      <c r="C219" s="10" t="n"/>
      <c r="D219" t="str">
        <f>IF(AND(A219="",B219=""),"",IF(A219="","нет даты",IF(B219="","нет клиента",IF(OR(A219&lt;Показатели!$B$4,A219&gt;Показатели!$B$5),"вне периода",IF(COUNTIFS(Оплаты!$B$2:$B$601,B219,Оплаты!$A$2:$A$601,"&lt;"&amp;A219,Оплаты!$D$2:$D$601,"учтена")&gt;0,"уже клиент",IF(COUNTIFS($B$1:B218,B219,$D$1:D218,"учтена")&gt;0,"повтор",IF(C219="","нет канала",IF(COUNTIF(Показатели!$B$9:$F$9,C219)=0,"неизвестный канал","учтена"))))))))</f>
        <v/>
      </c>
      <c r="E219" t="str">
        <f>IF(D219&lt;&gt;"учтена","",IF(COUNTIFS(Оплаты!$B$2:$B$601,B219,Оплаты!$A$2:$A$601,"&gt;="&amp;A219,Оплаты!$D$2:$D$601,"учтена")+COUNTIFS(Оплаты!$B$2:$B$601,B219,Оплаты!$A$2:$A$601,"&gt;="&amp;A219,Оплаты!$D$2:$D$601,"нет суммы")&gt;0,"да","нет"))</f>
        <v/>
      </c>
      <c r="F219" s="6" t="str">
        <f>IF(E219&lt;&gt;"да","",IF(I219&gt;0,"нет суммы",SUMIFS(Оплаты!$C$2:$C$601,Оплаты!$B$2:$B$601,B219,Оплаты!$E$2:$E$601,1)))</f>
        <v/>
      </c>
      <c r="G219" t="str">
        <f>IF(E219&lt;&gt;"да","",COUNTIFS(Оплаты!$B$2:$B$601,B219,Оплаты!$A$2:$A$601,"&gt;="&amp;A219,Оплаты!$D$2:$D$601,"учтена"))</f>
        <v/>
      </c>
      <c r="H219" s="6" t="str">
        <f>IF(E219&lt;&gt;"да","",SUMIFS(Оплаты!$C$2:$C$601,Оплаты!$B$2:$B$601,B219,Оплаты!$A$2:$A$601,"&gt;="&amp;A219,Оплаты!$D$2:$D$601,"учтена"))</f>
        <v/>
      </c>
      <c r="I219" t="str">
        <f>IF(E219&lt;&gt;"да","",COUNTIFS(Оплаты!$B$2:$B$601,B219,Оплаты!$A$2:$A$601,"&gt;="&amp;A219,Оплаты!$D$2:$D$601,"нет суммы"))</f>
        <v/>
      </c>
    </row>
    <row r="220">
      <c r="A220" s="2" t="n"/>
      <c r="B220" s="10" t="n"/>
      <c r="C220" s="10" t="n"/>
      <c r="D220" t="str">
        <f>IF(AND(A220="",B220=""),"",IF(A220="","нет даты",IF(B220="","нет клиента",IF(OR(A220&lt;Показатели!$B$4,A220&gt;Показатели!$B$5),"вне периода",IF(COUNTIFS(Оплаты!$B$2:$B$601,B220,Оплаты!$A$2:$A$601,"&lt;"&amp;A220,Оплаты!$D$2:$D$601,"учтена")&gt;0,"уже клиент",IF(COUNTIFS($B$1:B219,B220,$D$1:D219,"учтена")&gt;0,"повтор",IF(C220="","нет канала",IF(COUNTIF(Показатели!$B$9:$F$9,C220)=0,"неизвестный канал","учтена"))))))))</f>
        <v/>
      </c>
      <c r="E220" t="str">
        <f>IF(D220&lt;&gt;"учтена","",IF(COUNTIFS(Оплаты!$B$2:$B$601,B220,Оплаты!$A$2:$A$601,"&gt;="&amp;A220,Оплаты!$D$2:$D$601,"учтена")+COUNTIFS(Оплаты!$B$2:$B$601,B220,Оплаты!$A$2:$A$601,"&gt;="&amp;A220,Оплаты!$D$2:$D$601,"нет суммы")&gt;0,"да","нет"))</f>
        <v/>
      </c>
      <c r="F220" s="6" t="str">
        <f>IF(E220&lt;&gt;"да","",IF(I220&gt;0,"нет суммы",SUMIFS(Оплаты!$C$2:$C$601,Оплаты!$B$2:$B$601,B220,Оплаты!$E$2:$E$601,1)))</f>
        <v/>
      </c>
      <c r="G220" t="str">
        <f>IF(E220&lt;&gt;"да","",COUNTIFS(Оплаты!$B$2:$B$601,B220,Оплаты!$A$2:$A$601,"&gt;="&amp;A220,Оплаты!$D$2:$D$601,"учтена"))</f>
        <v/>
      </c>
      <c r="H220" s="6" t="str">
        <f>IF(E220&lt;&gt;"да","",SUMIFS(Оплаты!$C$2:$C$601,Оплаты!$B$2:$B$601,B220,Оплаты!$A$2:$A$601,"&gt;="&amp;A220,Оплаты!$D$2:$D$601,"учтена"))</f>
        <v/>
      </c>
      <c r="I220" t="str">
        <f>IF(E220&lt;&gt;"да","",COUNTIFS(Оплаты!$B$2:$B$601,B220,Оплаты!$A$2:$A$601,"&gt;="&amp;A220,Оплаты!$D$2:$D$601,"нет суммы"))</f>
        <v/>
      </c>
    </row>
    <row r="221">
      <c r="A221" s="2" t="n"/>
      <c r="B221" s="10" t="n"/>
      <c r="C221" s="10" t="n"/>
      <c r="D221" t="str">
        <f>IF(AND(A221="",B221=""),"",IF(A221="","нет даты",IF(B221="","нет клиента",IF(OR(A221&lt;Показатели!$B$4,A221&gt;Показатели!$B$5),"вне периода",IF(COUNTIFS(Оплаты!$B$2:$B$601,B221,Оплаты!$A$2:$A$601,"&lt;"&amp;A221,Оплаты!$D$2:$D$601,"учтена")&gt;0,"уже клиент",IF(COUNTIFS($B$1:B220,B221,$D$1:D220,"учтена")&gt;0,"повтор",IF(C221="","нет канала",IF(COUNTIF(Показатели!$B$9:$F$9,C221)=0,"неизвестный канал","учтена"))))))))</f>
        <v/>
      </c>
      <c r="E221" t="str">
        <f>IF(D221&lt;&gt;"учтена","",IF(COUNTIFS(Оплаты!$B$2:$B$601,B221,Оплаты!$A$2:$A$601,"&gt;="&amp;A221,Оплаты!$D$2:$D$601,"учтена")+COUNTIFS(Оплаты!$B$2:$B$601,B221,Оплаты!$A$2:$A$601,"&gt;="&amp;A221,Оплаты!$D$2:$D$601,"нет суммы")&gt;0,"да","нет"))</f>
        <v/>
      </c>
      <c r="F221" s="6" t="str">
        <f>IF(E221&lt;&gt;"да","",IF(I221&gt;0,"нет суммы",SUMIFS(Оплаты!$C$2:$C$601,Оплаты!$B$2:$B$601,B221,Оплаты!$E$2:$E$601,1)))</f>
        <v/>
      </c>
      <c r="G221" t="str">
        <f>IF(E221&lt;&gt;"да","",COUNTIFS(Оплаты!$B$2:$B$601,B221,Оплаты!$A$2:$A$601,"&gt;="&amp;A221,Оплаты!$D$2:$D$601,"учтена"))</f>
        <v/>
      </c>
      <c r="H221" s="6" t="str">
        <f>IF(E221&lt;&gt;"да","",SUMIFS(Оплаты!$C$2:$C$601,Оплаты!$B$2:$B$601,B221,Оплаты!$A$2:$A$601,"&gt;="&amp;A221,Оплаты!$D$2:$D$601,"учтена"))</f>
        <v/>
      </c>
      <c r="I221" t="str">
        <f>IF(E221&lt;&gt;"да","",COUNTIFS(Оплаты!$B$2:$B$601,B221,Оплаты!$A$2:$A$601,"&gt;="&amp;A221,Оплаты!$D$2:$D$601,"нет суммы"))</f>
        <v/>
      </c>
    </row>
    <row r="222">
      <c r="A222" s="2" t="n"/>
      <c r="B222" s="10" t="n"/>
      <c r="C222" s="10" t="n"/>
      <c r="D222" t="str">
        <f>IF(AND(A222="",B222=""),"",IF(A222="","нет даты",IF(B222="","нет клиента",IF(OR(A222&lt;Показатели!$B$4,A222&gt;Показатели!$B$5),"вне периода",IF(COUNTIFS(Оплаты!$B$2:$B$601,B222,Оплаты!$A$2:$A$601,"&lt;"&amp;A222,Оплаты!$D$2:$D$601,"учтена")&gt;0,"уже клиент",IF(COUNTIFS($B$1:B221,B222,$D$1:D221,"учтена")&gt;0,"повтор",IF(C222="","нет канала",IF(COUNTIF(Показатели!$B$9:$F$9,C222)=0,"неизвестный канал","учтена"))))))))</f>
        <v/>
      </c>
      <c r="E222" t="str">
        <f>IF(D222&lt;&gt;"учтена","",IF(COUNTIFS(Оплаты!$B$2:$B$601,B222,Оплаты!$A$2:$A$601,"&gt;="&amp;A222,Оплаты!$D$2:$D$601,"учтена")+COUNTIFS(Оплаты!$B$2:$B$601,B222,Оплаты!$A$2:$A$601,"&gt;="&amp;A222,Оплаты!$D$2:$D$601,"нет суммы")&gt;0,"да","нет"))</f>
        <v/>
      </c>
      <c r="F222" s="6" t="str">
        <f>IF(E222&lt;&gt;"да","",IF(I222&gt;0,"нет суммы",SUMIFS(Оплаты!$C$2:$C$601,Оплаты!$B$2:$B$601,B222,Оплаты!$E$2:$E$601,1)))</f>
        <v/>
      </c>
      <c r="G222" t="str">
        <f>IF(E222&lt;&gt;"да","",COUNTIFS(Оплаты!$B$2:$B$601,B222,Оплаты!$A$2:$A$601,"&gt;="&amp;A222,Оплаты!$D$2:$D$601,"учтена"))</f>
        <v/>
      </c>
      <c r="H222" s="6" t="str">
        <f>IF(E222&lt;&gt;"да","",SUMIFS(Оплаты!$C$2:$C$601,Оплаты!$B$2:$B$601,B222,Оплаты!$A$2:$A$601,"&gt;="&amp;A222,Оплаты!$D$2:$D$601,"учтена"))</f>
        <v/>
      </c>
      <c r="I222" t="str">
        <f>IF(E222&lt;&gt;"да","",COUNTIFS(Оплаты!$B$2:$B$601,B222,Оплаты!$A$2:$A$601,"&gt;="&amp;A222,Оплаты!$D$2:$D$601,"нет суммы"))</f>
        <v/>
      </c>
    </row>
    <row r="223">
      <c r="A223" s="2" t="n"/>
      <c r="B223" s="10" t="n"/>
      <c r="C223" s="10" t="n"/>
      <c r="D223" t="str">
        <f>IF(AND(A223="",B223=""),"",IF(A223="","нет даты",IF(B223="","нет клиента",IF(OR(A223&lt;Показатели!$B$4,A223&gt;Показатели!$B$5),"вне периода",IF(COUNTIFS(Оплаты!$B$2:$B$601,B223,Оплаты!$A$2:$A$601,"&lt;"&amp;A223,Оплаты!$D$2:$D$601,"учтена")&gt;0,"уже клиент",IF(COUNTIFS($B$1:B222,B223,$D$1:D222,"учтена")&gt;0,"повтор",IF(C223="","нет канала",IF(COUNTIF(Показатели!$B$9:$F$9,C223)=0,"неизвестный канал","учтена"))))))))</f>
        <v/>
      </c>
      <c r="E223" t="str">
        <f>IF(D223&lt;&gt;"учтена","",IF(COUNTIFS(Оплаты!$B$2:$B$601,B223,Оплаты!$A$2:$A$601,"&gt;="&amp;A223,Оплаты!$D$2:$D$601,"учтена")+COUNTIFS(Оплаты!$B$2:$B$601,B223,Оплаты!$A$2:$A$601,"&gt;="&amp;A223,Оплаты!$D$2:$D$601,"нет суммы")&gt;0,"да","нет"))</f>
        <v/>
      </c>
      <c r="F223" s="6" t="str">
        <f>IF(E223&lt;&gt;"да","",IF(I223&gt;0,"нет суммы",SUMIFS(Оплаты!$C$2:$C$601,Оплаты!$B$2:$B$601,B223,Оплаты!$E$2:$E$601,1)))</f>
        <v/>
      </c>
      <c r="G223" t="str">
        <f>IF(E223&lt;&gt;"да","",COUNTIFS(Оплаты!$B$2:$B$601,B223,Оплаты!$A$2:$A$601,"&gt;="&amp;A223,Оплаты!$D$2:$D$601,"учтена"))</f>
        <v/>
      </c>
      <c r="H223" s="6" t="str">
        <f>IF(E223&lt;&gt;"да","",SUMIFS(Оплаты!$C$2:$C$601,Оплаты!$B$2:$B$601,B223,Оплаты!$A$2:$A$601,"&gt;="&amp;A223,Оплаты!$D$2:$D$601,"учтена"))</f>
        <v/>
      </c>
      <c r="I223" t="str">
        <f>IF(E223&lt;&gt;"да","",COUNTIFS(Оплаты!$B$2:$B$601,B223,Оплаты!$A$2:$A$601,"&gt;="&amp;A223,Оплаты!$D$2:$D$601,"нет суммы"))</f>
        <v/>
      </c>
    </row>
    <row r="224">
      <c r="A224" s="2" t="n"/>
      <c r="B224" s="10" t="n"/>
      <c r="C224" s="10" t="n"/>
      <c r="D224" t="str">
        <f>IF(AND(A224="",B224=""),"",IF(A224="","нет даты",IF(B224="","нет клиента",IF(OR(A224&lt;Показатели!$B$4,A224&gt;Показатели!$B$5),"вне периода",IF(COUNTIFS(Оплаты!$B$2:$B$601,B224,Оплаты!$A$2:$A$601,"&lt;"&amp;A224,Оплаты!$D$2:$D$601,"учтена")&gt;0,"уже клиент",IF(COUNTIFS($B$1:B223,B224,$D$1:D223,"учтена")&gt;0,"повтор",IF(C224="","нет канала",IF(COUNTIF(Показатели!$B$9:$F$9,C224)=0,"неизвестный канал","учтена"))))))))</f>
        <v/>
      </c>
      <c r="E224" t="str">
        <f>IF(D224&lt;&gt;"учтена","",IF(COUNTIFS(Оплаты!$B$2:$B$601,B224,Оплаты!$A$2:$A$601,"&gt;="&amp;A224,Оплаты!$D$2:$D$601,"учтена")+COUNTIFS(Оплаты!$B$2:$B$601,B224,Оплаты!$A$2:$A$601,"&gt;="&amp;A224,Оплаты!$D$2:$D$601,"нет суммы")&gt;0,"да","нет"))</f>
        <v/>
      </c>
      <c r="F224" s="6" t="str">
        <f>IF(E224&lt;&gt;"да","",IF(I224&gt;0,"нет суммы",SUMIFS(Оплаты!$C$2:$C$601,Оплаты!$B$2:$B$601,B224,Оплаты!$E$2:$E$601,1)))</f>
        <v/>
      </c>
      <c r="G224" t="str">
        <f>IF(E224&lt;&gt;"да","",COUNTIFS(Оплаты!$B$2:$B$601,B224,Оплаты!$A$2:$A$601,"&gt;="&amp;A224,Оплаты!$D$2:$D$601,"учтена"))</f>
        <v/>
      </c>
      <c r="H224" s="6" t="str">
        <f>IF(E224&lt;&gt;"да","",SUMIFS(Оплаты!$C$2:$C$601,Оплаты!$B$2:$B$601,B224,Оплаты!$A$2:$A$601,"&gt;="&amp;A224,Оплаты!$D$2:$D$601,"учтена"))</f>
        <v/>
      </c>
      <c r="I224" t="str">
        <f>IF(E224&lt;&gt;"да","",COUNTIFS(Оплаты!$B$2:$B$601,B224,Оплаты!$A$2:$A$601,"&gt;="&amp;A224,Оплаты!$D$2:$D$601,"нет суммы"))</f>
        <v/>
      </c>
    </row>
    <row r="225">
      <c r="A225" s="2" t="n"/>
      <c r="B225" s="10" t="n"/>
      <c r="C225" s="10" t="n"/>
      <c r="D225" t="str">
        <f>IF(AND(A225="",B225=""),"",IF(A225="","нет даты",IF(B225="","нет клиента",IF(OR(A225&lt;Показатели!$B$4,A225&gt;Показатели!$B$5),"вне периода",IF(COUNTIFS(Оплаты!$B$2:$B$601,B225,Оплаты!$A$2:$A$601,"&lt;"&amp;A225,Оплаты!$D$2:$D$601,"учтена")&gt;0,"уже клиент",IF(COUNTIFS($B$1:B224,B225,$D$1:D224,"учтена")&gt;0,"повтор",IF(C225="","нет канала",IF(COUNTIF(Показатели!$B$9:$F$9,C225)=0,"неизвестный канал","учтена"))))))))</f>
        <v/>
      </c>
      <c r="E225" t="str">
        <f>IF(D225&lt;&gt;"учтена","",IF(COUNTIFS(Оплаты!$B$2:$B$601,B225,Оплаты!$A$2:$A$601,"&gt;="&amp;A225,Оплаты!$D$2:$D$601,"учтена")+COUNTIFS(Оплаты!$B$2:$B$601,B225,Оплаты!$A$2:$A$601,"&gt;="&amp;A225,Оплаты!$D$2:$D$601,"нет суммы")&gt;0,"да","нет"))</f>
        <v/>
      </c>
      <c r="F225" s="6" t="str">
        <f>IF(E225&lt;&gt;"да","",IF(I225&gt;0,"нет суммы",SUMIFS(Оплаты!$C$2:$C$601,Оплаты!$B$2:$B$601,B225,Оплаты!$E$2:$E$601,1)))</f>
        <v/>
      </c>
      <c r="G225" t="str">
        <f>IF(E225&lt;&gt;"да","",COUNTIFS(Оплаты!$B$2:$B$601,B225,Оплаты!$A$2:$A$601,"&gt;="&amp;A225,Оплаты!$D$2:$D$601,"учтена"))</f>
        <v/>
      </c>
      <c r="H225" s="6" t="str">
        <f>IF(E225&lt;&gt;"да","",SUMIFS(Оплаты!$C$2:$C$601,Оплаты!$B$2:$B$601,B225,Оплаты!$A$2:$A$601,"&gt;="&amp;A225,Оплаты!$D$2:$D$601,"учтена"))</f>
        <v/>
      </c>
      <c r="I225" t="str">
        <f>IF(E225&lt;&gt;"да","",COUNTIFS(Оплаты!$B$2:$B$601,B225,Оплаты!$A$2:$A$601,"&gt;="&amp;A225,Оплаты!$D$2:$D$601,"нет суммы"))</f>
        <v/>
      </c>
    </row>
    <row r="226">
      <c r="A226" s="2" t="n"/>
      <c r="B226" s="10" t="n"/>
      <c r="C226" s="10" t="n"/>
      <c r="D226" t="str">
        <f>IF(AND(A226="",B226=""),"",IF(A226="","нет даты",IF(B226="","нет клиента",IF(OR(A226&lt;Показатели!$B$4,A226&gt;Показатели!$B$5),"вне периода",IF(COUNTIFS(Оплаты!$B$2:$B$601,B226,Оплаты!$A$2:$A$601,"&lt;"&amp;A226,Оплаты!$D$2:$D$601,"учтена")&gt;0,"уже клиент",IF(COUNTIFS($B$1:B225,B226,$D$1:D225,"учтена")&gt;0,"повтор",IF(C226="","нет канала",IF(COUNTIF(Показатели!$B$9:$F$9,C226)=0,"неизвестный канал","учтена"))))))))</f>
        <v/>
      </c>
      <c r="E226" t="str">
        <f>IF(D226&lt;&gt;"учтена","",IF(COUNTIFS(Оплаты!$B$2:$B$601,B226,Оплаты!$A$2:$A$601,"&gt;="&amp;A226,Оплаты!$D$2:$D$601,"учтена")+COUNTIFS(Оплаты!$B$2:$B$601,B226,Оплаты!$A$2:$A$601,"&gt;="&amp;A226,Оплаты!$D$2:$D$601,"нет суммы")&gt;0,"да","нет"))</f>
        <v/>
      </c>
      <c r="F226" s="6" t="str">
        <f>IF(E226&lt;&gt;"да","",IF(I226&gt;0,"нет суммы",SUMIFS(Оплаты!$C$2:$C$601,Оплаты!$B$2:$B$601,B226,Оплаты!$E$2:$E$601,1)))</f>
        <v/>
      </c>
      <c r="G226" t="str">
        <f>IF(E226&lt;&gt;"да","",COUNTIFS(Оплаты!$B$2:$B$601,B226,Оплаты!$A$2:$A$601,"&gt;="&amp;A226,Оплаты!$D$2:$D$601,"учтена"))</f>
        <v/>
      </c>
      <c r="H226" s="6" t="str">
        <f>IF(E226&lt;&gt;"да","",SUMIFS(Оплаты!$C$2:$C$601,Оплаты!$B$2:$B$601,B226,Оплаты!$A$2:$A$601,"&gt;="&amp;A226,Оплаты!$D$2:$D$601,"учтена"))</f>
        <v/>
      </c>
      <c r="I226" t="str">
        <f>IF(E226&lt;&gt;"да","",COUNTIFS(Оплаты!$B$2:$B$601,B226,Оплаты!$A$2:$A$601,"&gt;="&amp;A226,Оплаты!$D$2:$D$601,"нет суммы"))</f>
        <v/>
      </c>
    </row>
    <row r="227">
      <c r="A227" s="2" t="n"/>
      <c r="B227" s="10" t="n"/>
      <c r="C227" s="10" t="n"/>
      <c r="D227" t="str">
        <f>IF(AND(A227="",B227=""),"",IF(A227="","нет даты",IF(B227="","нет клиента",IF(OR(A227&lt;Показатели!$B$4,A227&gt;Показатели!$B$5),"вне периода",IF(COUNTIFS(Оплаты!$B$2:$B$601,B227,Оплаты!$A$2:$A$601,"&lt;"&amp;A227,Оплаты!$D$2:$D$601,"учтена")&gt;0,"уже клиент",IF(COUNTIFS($B$1:B226,B227,$D$1:D226,"учтена")&gt;0,"повтор",IF(C227="","нет канала",IF(COUNTIF(Показатели!$B$9:$F$9,C227)=0,"неизвестный канал","учтена"))))))))</f>
        <v/>
      </c>
      <c r="E227" t="str">
        <f>IF(D227&lt;&gt;"учтена","",IF(COUNTIFS(Оплаты!$B$2:$B$601,B227,Оплаты!$A$2:$A$601,"&gt;="&amp;A227,Оплаты!$D$2:$D$601,"учтена")+COUNTIFS(Оплаты!$B$2:$B$601,B227,Оплаты!$A$2:$A$601,"&gt;="&amp;A227,Оплаты!$D$2:$D$601,"нет суммы")&gt;0,"да","нет"))</f>
        <v/>
      </c>
      <c r="F227" s="6" t="str">
        <f>IF(E227&lt;&gt;"да","",IF(I227&gt;0,"нет суммы",SUMIFS(Оплаты!$C$2:$C$601,Оплаты!$B$2:$B$601,B227,Оплаты!$E$2:$E$601,1)))</f>
        <v/>
      </c>
      <c r="G227" t="str">
        <f>IF(E227&lt;&gt;"да","",COUNTIFS(Оплаты!$B$2:$B$601,B227,Оплаты!$A$2:$A$601,"&gt;="&amp;A227,Оплаты!$D$2:$D$601,"учтена"))</f>
        <v/>
      </c>
      <c r="H227" s="6" t="str">
        <f>IF(E227&lt;&gt;"да","",SUMIFS(Оплаты!$C$2:$C$601,Оплаты!$B$2:$B$601,B227,Оплаты!$A$2:$A$601,"&gt;="&amp;A227,Оплаты!$D$2:$D$601,"учтена"))</f>
        <v/>
      </c>
      <c r="I227" t="str">
        <f>IF(E227&lt;&gt;"да","",COUNTIFS(Оплаты!$B$2:$B$601,B227,Оплаты!$A$2:$A$601,"&gt;="&amp;A227,Оплаты!$D$2:$D$601,"нет суммы"))</f>
        <v/>
      </c>
    </row>
    <row r="228">
      <c r="A228" s="2" t="n"/>
      <c r="B228" s="10" t="n"/>
      <c r="C228" s="10" t="n"/>
      <c r="D228" t="str">
        <f>IF(AND(A228="",B228=""),"",IF(A228="","нет даты",IF(B228="","нет клиента",IF(OR(A228&lt;Показатели!$B$4,A228&gt;Показатели!$B$5),"вне периода",IF(COUNTIFS(Оплаты!$B$2:$B$601,B228,Оплаты!$A$2:$A$601,"&lt;"&amp;A228,Оплаты!$D$2:$D$601,"учтена")&gt;0,"уже клиент",IF(COUNTIFS($B$1:B227,B228,$D$1:D227,"учтена")&gt;0,"повтор",IF(C228="","нет канала",IF(COUNTIF(Показатели!$B$9:$F$9,C228)=0,"неизвестный канал","учтена"))))))))</f>
        <v/>
      </c>
      <c r="E228" t="str">
        <f>IF(D228&lt;&gt;"учтена","",IF(COUNTIFS(Оплаты!$B$2:$B$601,B228,Оплаты!$A$2:$A$601,"&gt;="&amp;A228,Оплаты!$D$2:$D$601,"учтена")+COUNTIFS(Оплаты!$B$2:$B$601,B228,Оплаты!$A$2:$A$601,"&gt;="&amp;A228,Оплаты!$D$2:$D$601,"нет суммы")&gt;0,"да","нет"))</f>
        <v/>
      </c>
      <c r="F228" s="6" t="str">
        <f>IF(E228&lt;&gt;"да","",IF(I228&gt;0,"нет суммы",SUMIFS(Оплаты!$C$2:$C$601,Оплаты!$B$2:$B$601,B228,Оплаты!$E$2:$E$601,1)))</f>
        <v/>
      </c>
      <c r="G228" t="str">
        <f>IF(E228&lt;&gt;"да","",COUNTIFS(Оплаты!$B$2:$B$601,B228,Оплаты!$A$2:$A$601,"&gt;="&amp;A228,Оплаты!$D$2:$D$601,"учтена"))</f>
        <v/>
      </c>
      <c r="H228" s="6" t="str">
        <f>IF(E228&lt;&gt;"да","",SUMIFS(Оплаты!$C$2:$C$601,Оплаты!$B$2:$B$601,B228,Оплаты!$A$2:$A$601,"&gt;="&amp;A228,Оплаты!$D$2:$D$601,"учтена"))</f>
        <v/>
      </c>
      <c r="I228" t="str">
        <f>IF(E228&lt;&gt;"да","",COUNTIFS(Оплаты!$B$2:$B$601,B228,Оплаты!$A$2:$A$601,"&gt;="&amp;A228,Оплаты!$D$2:$D$601,"нет суммы"))</f>
        <v/>
      </c>
    </row>
    <row r="229">
      <c r="A229" s="2" t="n"/>
      <c r="B229" s="10" t="n"/>
      <c r="C229" s="10" t="n"/>
      <c r="D229" t="str">
        <f>IF(AND(A229="",B229=""),"",IF(A229="","нет даты",IF(B229="","нет клиента",IF(OR(A229&lt;Показатели!$B$4,A229&gt;Показатели!$B$5),"вне периода",IF(COUNTIFS(Оплаты!$B$2:$B$601,B229,Оплаты!$A$2:$A$601,"&lt;"&amp;A229,Оплаты!$D$2:$D$601,"учтена")&gt;0,"уже клиент",IF(COUNTIFS($B$1:B228,B229,$D$1:D228,"учтена")&gt;0,"повтор",IF(C229="","нет канала",IF(COUNTIF(Показатели!$B$9:$F$9,C229)=0,"неизвестный канал","учтена"))))))))</f>
        <v/>
      </c>
      <c r="E229" t="str">
        <f>IF(D229&lt;&gt;"учтена","",IF(COUNTIFS(Оплаты!$B$2:$B$601,B229,Оплаты!$A$2:$A$601,"&gt;="&amp;A229,Оплаты!$D$2:$D$601,"учтена")+COUNTIFS(Оплаты!$B$2:$B$601,B229,Оплаты!$A$2:$A$601,"&gt;="&amp;A229,Оплаты!$D$2:$D$601,"нет суммы")&gt;0,"да","нет"))</f>
        <v/>
      </c>
      <c r="F229" s="6" t="str">
        <f>IF(E229&lt;&gt;"да","",IF(I229&gt;0,"нет суммы",SUMIFS(Оплаты!$C$2:$C$601,Оплаты!$B$2:$B$601,B229,Оплаты!$E$2:$E$601,1)))</f>
        <v/>
      </c>
      <c r="G229" t="str">
        <f>IF(E229&lt;&gt;"да","",COUNTIFS(Оплаты!$B$2:$B$601,B229,Оплаты!$A$2:$A$601,"&gt;="&amp;A229,Оплаты!$D$2:$D$601,"учтена"))</f>
        <v/>
      </c>
      <c r="H229" s="6" t="str">
        <f>IF(E229&lt;&gt;"да","",SUMIFS(Оплаты!$C$2:$C$601,Оплаты!$B$2:$B$601,B229,Оплаты!$A$2:$A$601,"&gt;="&amp;A229,Оплаты!$D$2:$D$601,"учтена"))</f>
        <v/>
      </c>
      <c r="I229" t="str">
        <f>IF(E229&lt;&gt;"да","",COUNTIFS(Оплаты!$B$2:$B$601,B229,Оплаты!$A$2:$A$601,"&gt;="&amp;A229,Оплаты!$D$2:$D$601,"нет суммы"))</f>
        <v/>
      </c>
    </row>
    <row r="230">
      <c r="A230" s="2" t="n"/>
      <c r="B230" s="10" t="n"/>
      <c r="C230" s="10" t="n"/>
      <c r="D230" t="str">
        <f>IF(AND(A230="",B230=""),"",IF(A230="","нет даты",IF(B230="","нет клиента",IF(OR(A230&lt;Показатели!$B$4,A230&gt;Показатели!$B$5),"вне периода",IF(COUNTIFS(Оплаты!$B$2:$B$601,B230,Оплаты!$A$2:$A$601,"&lt;"&amp;A230,Оплаты!$D$2:$D$601,"учтена")&gt;0,"уже клиент",IF(COUNTIFS($B$1:B229,B230,$D$1:D229,"учтена")&gt;0,"повтор",IF(C230="","нет канала",IF(COUNTIF(Показатели!$B$9:$F$9,C230)=0,"неизвестный канал","учтена"))))))))</f>
        <v/>
      </c>
      <c r="E230" t="str">
        <f>IF(D230&lt;&gt;"учтена","",IF(COUNTIFS(Оплаты!$B$2:$B$601,B230,Оплаты!$A$2:$A$601,"&gt;="&amp;A230,Оплаты!$D$2:$D$601,"учтена")+COUNTIFS(Оплаты!$B$2:$B$601,B230,Оплаты!$A$2:$A$601,"&gt;="&amp;A230,Оплаты!$D$2:$D$601,"нет суммы")&gt;0,"да","нет"))</f>
        <v/>
      </c>
      <c r="F230" s="6" t="str">
        <f>IF(E230&lt;&gt;"да","",IF(I230&gt;0,"нет суммы",SUMIFS(Оплаты!$C$2:$C$601,Оплаты!$B$2:$B$601,B230,Оплаты!$E$2:$E$601,1)))</f>
        <v/>
      </c>
      <c r="G230" t="str">
        <f>IF(E230&lt;&gt;"да","",COUNTIFS(Оплаты!$B$2:$B$601,B230,Оплаты!$A$2:$A$601,"&gt;="&amp;A230,Оплаты!$D$2:$D$601,"учтена"))</f>
        <v/>
      </c>
      <c r="H230" s="6" t="str">
        <f>IF(E230&lt;&gt;"да","",SUMIFS(Оплаты!$C$2:$C$601,Оплаты!$B$2:$B$601,B230,Оплаты!$A$2:$A$601,"&gt;="&amp;A230,Оплаты!$D$2:$D$601,"учтена"))</f>
        <v/>
      </c>
      <c r="I230" t="str">
        <f>IF(E230&lt;&gt;"да","",COUNTIFS(Оплаты!$B$2:$B$601,B230,Оплаты!$A$2:$A$601,"&gt;="&amp;A230,Оплаты!$D$2:$D$601,"нет суммы"))</f>
        <v/>
      </c>
    </row>
    <row r="231">
      <c r="A231" s="2" t="n"/>
      <c r="B231" s="10" t="n"/>
      <c r="C231" s="10" t="n"/>
      <c r="D231" t="str">
        <f>IF(AND(A231="",B231=""),"",IF(A231="","нет даты",IF(B231="","нет клиента",IF(OR(A231&lt;Показатели!$B$4,A231&gt;Показатели!$B$5),"вне периода",IF(COUNTIFS(Оплаты!$B$2:$B$601,B231,Оплаты!$A$2:$A$601,"&lt;"&amp;A231,Оплаты!$D$2:$D$601,"учтена")&gt;0,"уже клиент",IF(COUNTIFS($B$1:B230,B231,$D$1:D230,"учтена")&gt;0,"повтор",IF(C231="","нет канала",IF(COUNTIF(Показатели!$B$9:$F$9,C231)=0,"неизвестный канал","учтена"))))))))</f>
        <v/>
      </c>
      <c r="E231" t="str">
        <f>IF(D231&lt;&gt;"учтена","",IF(COUNTIFS(Оплаты!$B$2:$B$601,B231,Оплаты!$A$2:$A$601,"&gt;="&amp;A231,Оплаты!$D$2:$D$601,"учтена")+COUNTIFS(Оплаты!$B$2:$B$601,B231,Оплаты!$A$2:$A$601,"&gt;="&amp;A231,Оплаты!$D$2:$D$601,"нет суммы")&gt;0,"да","нет"))</f>
        <v/>
      </c>
      <c r="F231" s="6" t="str">
        <f>IF(E231&lt;&gt;"да","",IF(I231&gt;0,"нет суммы",SUMIFS(Оплаты!$C$2:$C$601,Оплаты!$B$2:$B$601,B231,Оплаты!$E$2:$E$601,1)))</f>
        <v/>
      </c>
      <c r="G231" t="str">
        <f>IF(E231&lt;&gt;"да","",COUNTIFS(Оплаты!$B$2:$B$601,B231,Оплаты!$A$2:$A$601,"&gt;="&amp;A231,Оплаты!$D$2:$D$601,"учтена"))</f>
        <v/>
      </c>
      <c r="H231" s="6" t="str">
        <f>IF(E231&lt;&gt;"да","",SUMIFS(Оплаты!$C$2:$C$601,Оплаты!$B$2:$B$601,B231,Оплаты!$A$2:$A$601,"&gt;="&amp;A231,Оплаты!$D$2:$D$601,"учтена"))</f>
        <v/>
      </c>
      <c r="I231" t="str">
        <f>IF(E231&lt;&gt;"да","",COUNTIFS(Оплаты!$B$2:$B$601,B231,Оплаты!$A$2:$A$601,"&gt;="&amp;A231,Оплаты!$D$2:$D$601,"нет суммы"))</f>
        <v/>
      </c>
    </row>
    <row r="232">
      <c r="A232" s="2" t="n"/>
      <c r="B232" s="10" t="n"/>
      <c r="C232" s="10" t="n"/>
      <c r="D232" t="str">
        <f>IF(AND(A232="",B232=""),"",IF(A232="","нет даты",IF(B232="","нет клиента",IF(OR(A232&lt;Показатели!$B$4,A232&gt;Показатели!$B$5),"вне периода",IF(COUNTIFS(Оплаты!$B$2:$B$601,B232,Оплаты!$A$2:$A$601,"&lt;"&amp;A232,Оплаты!$D$2:$D$601,"учтена")&gt;0,"уже клиент",IF(COUNTIFS($B$1:B231,B232,$D$1:D231,"учтена")&gt;0,"повтор",IF(C232="","нет канала",IF(COUNTIF(Показатели!$B$9:$F$9,C232)=0,"неизвестный канал","учтена"))))))))</f>
        <v/>
      </c>
      <c r="E232" t="str">
        <f>IF(D232&lt;&gt;"учтена","",IF(COUNTIFS(Оплаты!$B$2:$B$601,B232,Оплаты!$A$2:$A$601,"&gt;="&amp;A232,Оплаты!$D$2:$D$601,"учтена")+COUNTIFS(Оплаты!$B$2:$B$601,B232,Оплаты!$A$2:$A$601,"&gt;="&amp;A232,Оплаты!$D$2:$D$601,"нет суммы")&gt;0,"да","нет"))</f>
        <v/>
      </c>
      <c r="F232" s="6" t="str">
        <f>IF(E232&lt;&gt;"да","",IF(I232&gt;0,"нет суммы",SUMIFS(Оплаты!$C$2:$C$601,Оплаты!$B$2:$B$601,B232,Оплаты!$E$2:$E$601,1)))</f>
        <v/>
      </c>
      <c r="G232" t="str">
        <f>IF(E232&lt;&gt;"да","",COUNTIFS(Оплаты!$B$2:$B$601,B232,Оплаты!$A$2:$A$601,"&gt;="&amp;A232,Оплаты!$D$2:$D$601,"учтена"))</f>
        <v/>
      </c>
      <c r="H232" s="6" t="str">
        <f>IF(E232&lt;&gt;"да","",SUMIFS(Оплаты!$C$2:$C$601,Оплаты!$B$2:$B$601,B232,Оплаты!$A$2:$A$601,"&gt;="&amp;A232,Оплаты!$D$2:$D$601,"учтена"))</f>
        <v/>
      </c>
      <c r="I232" t="str">
        <f>IF(E232&lt;&gt;"да","",COUNTIFS(Оплаты!$B$2:$B$601,B232,Оплаты!$A$2:$A$601,"&gt;="&amp;A232,Оплаты!$D$2:$D$601,"нет суммы"))</f>
        <v/>
      </c>
    </row>
    <row r="233">
      <c r="A233" s="2" t="n"/>
      <c r="B233" s="10" t="n"/>
      <c r="C233" s="10" t="n"/>
      <c r="D233" t="str">
        <f>IF(AND(A233="",B233=""),"",IF(A233="","нет даты",IF(B233="","нет клиента",IF(OR(A233&lt;Показатели!$B$4,A233&gt;Показатели!$B$5),"вне периода",IF(COUNTIFS(Оплаты!$B$2:$B$601,B233,Оплаты!$A$2:$A$601,"&lt;"&amp;A233,Оплаты!$D$2:$D$601,"учтена")&gt;0,"уже клиент",IF(COUNTIFS($B$1:B232,B233,$D$1:D232,"учтена")&gt;0,"повтор",IF(C233="","нет канала",IF(COUNTIF(Показатели!$B$9:$F$9,C233)=0,"неизвестный канал","учтена"))))))))</f>
        <v/>
      </c>
      <c r="E233" t="str">
        <f>IF(D233&lt;&gt;"учтена","",IF(COUNTIFS(Оплаты!$B$2:$B$601,B233,Оплаты!$A$2:$A$601,"&gt;="&amp;A233,Оплаты!$D$2:$D$601,"учтена")+COUNTIFS(Оплаты!$B$2:$B$601,B233,Оплаты!$A$2:$A$601,"&gt;="&amp;A233,Оплаты!$D$2:$D$601,"нет суммы")&gt;0,"да","нет"))</f>
        <v/>
      </c>
      <c r="F233" s="6" t="str">
        <f>IF(E233&lt;&gt;"да","",IF(I233&gt;0,"нет суммы",SUMIFS(Оплаты!$C$2:$C$601,Оплаты!$B$2:$B$601,B233,Оплаты!$E$2:$E$601,1)))</f>
        <v/>
      </c>
      <c r="G233" t="str">
        <f>IF(E233&lt;&gt;"да","",COUNTIFS(Оплаты!$B$2:$B$601,B233,Оплаты!$A$2:$A$601,"&gt;="&amp;A233,Оплаты!$D$2:$D$601,"учтена"))</f>
        <v/>
      </c>
      <c r="H233" s="6" t="str">
        <f>IF(E233&lt;&gt;"да","",SUMIFS(Оплаты!$C$2:$C$601,Оплаты!$B$2:$B$601,B233,Оплаты!$A$2:$A$601,"&gt;="&amp;A233,Оплаты!$D$2:$D$601,"учтена"))</f>
        <v/>
      </c>
      <c r="I233" t="str">
        <f>IF(E233&lt;&gt;"да","",COUNTIFS(Оплаты!$B$2:$B$601,B233,Оплаты!$A$2:$A$601,"&gt;="&amp;A233,Оплаты!$D$2:$D$601,"нет суммы"))</f>
        <v/>
      </c>
    </row>
    <row r="234">
      <c r="A234" s="2" t="n"/>
      <c r="B234" s="10" t="n"/>
      <c r="C234" s="10" t="n"/>
      <c r="D234" t="str">
        <f>IF(AND(A234="",B234=""),"",IF(A234="","нет даты",IF(B234="","нет клиента",IF(OR(A234&lt;Показатели!$B$4,A234&gt;Показатели!$B$5),"вне периода",IF(COUNTIFS(Оплаты!$B$2:$B$601,B234,Оплаты!$A$2:$A$601,"&lt;"&amp;A234,Оплаты!$D$2:$D$601,"учтена")&gt;0,"уже клиент",IF(COUNTIFS($B$1:B233,B234,$D$1:D233,"учтена")&gt;0,"повтор",IF(C234="","нет канала",IF(COUNTIF(Показатели!$B$9:$F$9,C234)=0,"неизвестный канал","учтена"))))))))</f>
        <v/>
      </c>
      <c r="E234" t="str">
        <f>IF(D234&lt;&gt;"учтена","",IF(COUNTIFS(Оплаты!$B$2:$B$601,B234,Оплаты!$A$2:$A$601,"&gt;="&amp;A234,Оплаты!$D$2:$D$601,"учтена")+COUNTIFS(Оплаты!$B$2:$B$601,B234,Оплаты!$A$2:$A$601,"&gt;="&amp;A234,Оплаты!$D$2:$D$601,"нет суммы")&gt;0,"да","нет"))</f>
        <v/>
      </c>
      <c r="F234" s="6" t="str">
        <f>IF(E234&lt;&gt;"да","",IF(I234&gt;0,"нет суммы",SUMIFS(Оплаты!$C$2:$C$601,Оплаты!$B$2:$B$601,B234,Оплаты!$E$2:$E$601,1)))</f>
        <v/>
      </c>
      <c r="G234" t="str">
        <f>IF(E234&lt;&gt;"да","",COUNTIFS(Оплаты!$B$2:$B$601,B234,Оплаты!$A$2:$A$601,"&gt;="&amp;A234,Оплаты!$D$2:$D$601,"учтена"))</f>
        <v/>
      </c>
      <c r="H234" s="6" t="str">
        <f>IF(E234&lt;&gt;"да","",SUMIFS(Оплаты!$C$2:$C$601,Оплаты!$B$2:$B$601,B234,Оплаты!$A$2:$A$601,"&gt;="&amp;A234,Оплаты!$D$2:$D$601,"учтена"))</f>
        <v/>
      </c>
      <c r="I234" t="str">
        <f>IF(E234&lt;&gt;"да","",COUNTIFS(Оплаты!$B$2:$B$601,B234,Оплаты!$A$2:$A$601,"&gt;="&amp;A234,Оплаты!$D$2:$D$601,"нет суммы"))</f>
        <v/>
      </c>
    </row>
    <row r="235">
      <c r="A235" s="2" t="n"/>
      <c r="B235" s="10" t="n"/>
      <c r="C235" s="10" t="n"/>
      <c r="D235" t="str">
        <f>IF(AND(A235="",B235=""),"",IF(A235="","нет даты",IF(B235="","нет клиента",IF(OR(A235&lt;Показатели!$B$4,A235&gt;Показатели!$B$5),"вне периода",IF(COUNTIFS(Оплаты!$B$2:$B$601,B235,Оплаты!$A$2:$A$601,"&lt;"&amp;A235,Оплаты!$D$2:$D$601,"учтена")&gt;0,"уже клиент",IF(COUNTIFS($B$1:B234,B235,$D$1:D234,"учтена")&gt;0,"повтор",IF(C235="","нет канала",IF(COUNTIF(Показатели!$B$9:$F$9,C235)=0,"неизвестный канал","учтена"))))))))</f>
        <v/>
      </c>
      <c r="E235" t="str">
        <f>IF(D235&lt;&gt;"учтена","",IF(COUNTIFS(Оплаты!$B$2:$B$601,B235,Оплаты!$A$2:$A$601,"&gt;="&amp;A235,Оплаты!$D$2:$D$601,"учтена")+COUNTIFS(Оплаты!$B$2:$B$601,B235,Оплаты!$A$2:$A$601,"&gt;="&amp;A235,Оплаты!$D$2:$D$601,"нет суммы")&gt;0,"да","нет"))</f>
        <v/>
      </c>
      <c r="F235" s="6" t="str">
        <f>IF(E235&lt;&gt;"да","",IF(I235&gt;0,"нет суммы",SUMIFS(Оплаты!$C$2:$C$601,Оплаты!$B$2:$B$601,B235,Оплаты!$E$2:$E$601,1)))</f>
        <v/>
      </c>
      <c r="G235" t="str">
        <f>IF(E235&lt;&gt;"да","",COUNTIFS(Оплаты!$B$2:$B$601,B235,Оплаты!$A$2:$A$601,"&gt;="&amp;A235,Оплаты!$D$2:$D$601,"учтена"))</f>
        <v/>
      </c>
      <c r="H235" s="6" t="str">
        <f>IF(E235&lt;&gt;"да","",SUMIFS(Оплаты!$C$2:$C$601,Оплаты!$B$2:$B$601,B235,Оплаты!$A$2:$A$601,"&gt;="&amp;A235,Оплаты!$D$2:$D$601,"учтена"))</f>
        <v/>
      </c>
      <c r="I235" t="str">
        <f>IF(E235&lt;&gt;"да","",COUNTIFS(Оплаты!$B$2:$B$601,B235,Оплаты!$A$2:$A$601,"&gt;="&amp;A235,Оплаты!$D$2:$D$601,"нет суммы"))</f>
        <v/>
      </c>
    </row>
    <row r="236">
      <c r="A236" s="2" t="n"/>
      <c r="B236" s="10" t="n"/>
      <c r="C236" s="10" t="n"/>
      <c r="D236" t="str">
        <f>IF(AND(A236="",B236=""),"",IF(A236="","нет даты",IF(B236="","нет клиента",IF(OR(A236&lt;Показатели!$B$4,A236&gt;Показатели!$B$5),"вне периода",IF(COUNTIFS(Оплаты!$B$2:$B$601,B236,Оплаты!$A$2:$A$601,"&lt;"&amp;A236,Оплаты!$D$2:$D$601,"учтена")&gt;0,"уже клиент",IF(COUNTIFS($B$1:B235,B236,$D$1:D235,"учтена")&gt;0,"повтор",IF(C236="","нет канала",IF(COUNTIF(Показатели!$B$9:$F$9,C236)=0,"неизвестный канал","учтена"))))))))</f>
        <v/>
      </c>
      <c r="E236" t="str">
        <f>IF(D236&lt;&gt;"учтена","",IF(COUNTIFS(Оплаты!$B$2:$B$601,B236,Оплаты!$A$2:$A$601,"&gt;="&amp;A236,Оплаты!$D$2:$D$601,"учтена")+COUNTIFS(Оплаты!$B$2:$B$601,B236,Оплаты!$A$2:$A$601,"&gt;="&amp;A236,Оплаты!$D$2:$D$601,"нет суммы")&gt;0,"да","нет"))</f>
        <v/>
      </c>
      <c r="F236" s="6" t="str">
        <f>IF(E236&lt;&gt;"да","",IF(I236&gt;0,"нет суммы",SUMIFS(Оплаты!$C$2:$C$601,Оплаты!$B$2:$B$601,B236,Оплаты!$E$2:$E$601,1)))</f>
        <v/>
      </c>
      <c r="G236" t="str">
        <f>IF(E236&lt;&gt;"да","",COUNTIFS(Оплаты!$B$2:$B$601,B236,Оплаты!$A$2:$A$601,"&gt;="&amp;A236,Оплаты!$D$2:$D$601,"учтена"))</f>
        <v/>
      </c>
      <c r="H236" s="6" t="str">
        <f>IF(E236&lt;&gt;"да","",SUMIFS(Оплаты!$C$2:$C$601,Оплаты!$B$2:$B$601,B236,Оплаты!$A$2:$A$601,"&gt;="&amp;A236,Оплаты!$D$2:$D$601,"учтена"))</f>
        <v/>
      </c>
      <c r="I236" t="str">
        <f>IF(E236&lt;&gt;"да","",COUNTIFS(Оплаты!$B$2:$B$601,B236,Оплаты!$A$2:$A$601,"&gt;="&amp;A236,Оплаты!$D$2:$D$601,"нет суммы"))</f>
        <v/>
      </c>
    </row>
    <row r="237">
      <c r="A237" s="2" t="n"/>
      <c r="B237" s="10" t="n"/>
      <c r="C237" s="10" t="n"/>
      <c r="D237" t="str">
        <f>IF(AND(A237="",B237=""),"",IF(A237="","нет даты",IF(B237="","нет клиента",IF(OR(A237&lt;Показатели!$B$4,A237&gt;Показатели!$B$5),"вне периода",IF(COUNTIFS(Оплаты!$B$2:$B$601,B237,Оплаты!$A$2:$A$601,"&lt;"&amp;A237,Оплаты!$D$2:$D$601,"учтена")&gt;0,"уже клиент",IF(COUNTIFS($B$1:B236,B237,$D$1:D236,"учтена")&gt;0,"повтор",IF(C237="","нет канала",IF(COUNTIF(Показатели!$B$9:$F$9,C237)=0,"неизвестный канал","учтена"))))))))</f>
        <v/>
      </c>
      <c r="E237" t="str">
        <f>IF(D237&lt;&gt;"учтена","",IF(COUNTIFS(Оплаты!$B$2:$B$601,B237,Оплаты!$A$2:$A$601,"&gt;="&amp;A237,Оплаты!$D$2:$D$601,"учтена")+COUNTIFS(Оплаты!$B$2:$B$601,B237,Оплаты!$A$2:$A$601,"&gt;="&amp;A237,Оплаты!$D$2:$D$601,"нет суммы")&gt;0,"да","нет"))</f>
        <v/>
      </c>
      <c r="F237" s="6" t="str">
        <f>IF(E237&lt;&gt;"да","",IF(I237&gt;0,"нет суммы",SUMIFS(Оплаты!$C$2:$C$601,Оплаты!$B$2:$B$601,B237,Оплаты!$E$2:$E$601,1)))</f>
        <v/>
      </c>
      <c r="G237" t="str">
        <f>IF(E237&lt;&gt;"да","",COUNTIFS(Оплаты!$B$2:$B$601,B237,Оплаты!$A$2:$A$601,"&gt;="&amp;A237,Оплаты!$D$2:$D$601,"учтена"))</f>
        <v/>
      </c>
      <c r="H237" s="6" t="str">
        <f>IF(E237&lt;&gt;"да","",SUMIFS(Оплаты!$C$2:$C$601,Оплаты!$B$2:$B$601,B237,Оплаты!$A$2:$A$601,"&gt;="&amp;A237,Оплаты!$D$2:$D$601,"учтена"))</f>
        <v/>
      </c>
      <c r="I237" t="str">
        <f>IF(E237&lt;&gt;"да","",COUNTIFS(Оплаты!$B$2:$B$601,B237,Оплаты!$A$2:$A$601,"&gt;="&amp;A237,Оплаты!$D$2:$D$601,"нет суммы"))</f>
        <v/>
      </c>
    </row>
    <row r="238">
      <c r="A238" s="2" t="n"/>
      <c r="B238" s="10" t="n"/>
      <c r="C238" s="10" t="n"/>
      <c r="D238" t="str">
        <f>IF(AND(A238="",B238=""),"",IF(A238="","нет даты",IF(B238="","нет клиента",IF(OR(A238&lt;Показатели!$B$4,A238&gt;Показатели!$B$5),"вне периода",IF(COUNTIFS(Оплаты!$B$2:$B$601,B238,Оплаты!$A$2:$A$601,"&lt;"&amp;A238,Оплаты!$D$2:$D$601,"учтена")&gt;0,"уже клиент",IF(COUNTIFS($B$1:B237,B238,$D$1:D237,"учтена")&gt;0,"повтор",IF(C238="","нет канала",IF(COUNTIF(Показатели!$B$9:$F$9,C238)=0,"неизвестный канал","учтена"))))))))</f>
        <v/>
      </c>
      <c r="E238" t="str">
        <f>IF(D238&lt;&gt;"учтена","",IF(COUNTIFS(Оплаты!$B$2:$B$601,B238,Оплаты!$A$2:$A$601,"&gt;="&amp;A238,Оплаты!$D$2:$D$601,"учтена")+COUNTIFS(Оплаты!$B$2:$B$601,B238,Оплаты!$A$2:$A$601,"&gt;="&amp;A238,Оплаты!$D$2:$D$601,"нет суммы")&gt;0,"да","нет"))</f>
        <v/>
      </c>
      <c r="F238" s="6" t="str">
        <f>IF(E238&lt;&gt;"да","",IF(I238&gt;0,"нет суммы",SUMIFS(Оплаты!$C$2:$C$601,Оплаты!$B$2:$B$601,B238,Оплаты!$E$2:$E$601,1)))</f>
        <v/>
      </c>
      <c r="G238" t="str">
        <f>IF(E238&lt;&gt;"да","",COUNTIFS(Оплаты!$B$2:$B$601,B238,Оплаты!$A$2:$A$601,"&gt;="&amp;A238,Оплаты!$D$2:$D$601,"учтена"))</f>
        <v/>
      </c>
      <c r="H238" s="6" t="str">
        <f>IF(E238&lt;&gt;"да","",SUMIFS(Оплаты!$C$2:$C$601,Оплаты!$B$2:$B$601,B238,Оплаты!$A$2:$A$601,"&gt;="&amp;A238,Оплаты!$D$2:$D$601,"учтена"))</f>
        <v/>
      </c>
      <c r="I238" t="str">
        <f>IF(E238&lt;&gt;"да","",COUNTIFS(Оплаты!$B$2:$B$601,B238,Оплаты!$A$2:$A$601,"&gt;="&amp;A238,Оплаты!$D$2:$D$601,"нет суммы"))</f>
        <v/>
      </c>
    </row>
    <row r="239">
      <c r="A239" s="2" t="n"/>
      <c r="B239" s="10" t="n"/>
      <c r="C239" s="10" t="n"/>
      <c r="D239" t="str">
        <f>IF(AND(A239="",B239=""),"",IF(A239="","нет даты",IF(B239="","нет клиента",IF(OR(A239&lt;Показатели!$B$4,A239&gt;Показатели!$B$5),"вне периода",IF(COUNTIFS(Оплаты!$B$2:$B$601,B239,Оплаты!$A$2:$A$601,"&lt;"&amp;A239,Оплаты!$D$2:$D$601,"учтена")&gt;0,"уже клиент",IF(COUNTIFS($B$1:B238,B239,$D$1:D238,"учтена")&gt;0,"повтор",IF(C239="","нет канала",IF(COUNTIF(Показатели!$B$9:$F$9,C239)=0,"неизвестный канал","учтена"))))))))</f>
        <v/>
      </c>
      <c r="E239" t="str">
        <f>IF(D239&lt;&gt;"учтена","",IF(COUNTIFS(Оплаты!$B$2:$B$601,B239,Оплаты!$A$2:$A$601,"&gt;="&amp;A239,Оплаты!$D$2:$D$601,"учтена")+COUNTIFS(Оплаты!$B$2:$B$601,B239,Оплаты!$A$2:$A$601,"&gt;="&amp;A239,Оплаты!$D$2:$D$601,"нет суммы")&gt;0,"да","нет"))</f>
        <v/>
      </c>
      <c r="F239" s="6" t="str">
        <f>IF(E239&lt;&gt;"да","",IF(I239&gt;0,"нет суммы",SUMIFS(Оплаты!$C$2:$C$601,Оплаты!$B$2:$B$601,B239,Оплаты!$E$2:$E$601,1)))</f>
        <v/>
      </c>
      <c r="G239" t="str">
        <f>IF(E239&lt;&gt;"да","",COUNTIFS(Оплаты!$B$2:$B$601,B239,Оплаты!$A$2:$A$601,"&gt;="&amp;A239,Оплаты!$D$2:$D$601,"учтена"))</f>
        <v/>
      </c>
      <c r="H239" s="6" t="str">
        <f>IF(E239&lt;&gt;"да","",SUMIFS(Оплаты!$C$2:$C$601,Оплаты!$B$2:$B$601,B239,Оплаты!$A$2:$A$601,"&gt;="&amp;A239,Оплаты!$D$2:$D$601,"учтена"))</f>
        <v/>
      </c>
      <c r="I239" t="str">
        <f>IF(E239&lt;&gt;"да","",COUNTIFS(Оплаты!$B$2:$B$601,B239,Оплаты!$A$2:$A$601,"&gt;="&amp;A239,Оплаты!$D$2:$D$601,"нет суммы"))</f>
        <v/>
      </c>
    </row>
    <row r="240">
      <c r="A240" s="2" t="n"/>
      <c r="B240" s="10" t="n"/>
      <c r="C240" s="10" t="n"/>
      <c r="D240" t="str">
        <f>IF(AND(A240="",B240=""),"",IF(A240="","нет даты",IF(B240="","нет клиента",IF(OR(A240&lt;Показатели!$B$4,A240&gt;Показатели!$B$5),"вне периода",IF(COUNTIFS(Оплаты!$B$2:$B$601,B240,Оплаты!$A$2:$A$601,"&lt;"&amp;A240,Оплаты!$D$2:$D$601,"учтена")&gt;0,"уже клиент",IF(COUNTIFS($B$1:B239,B240,$D$1:D239,"учтена")&gt;0,"повтор",IF(C240="","нет канала",IF(COUNTIF(Показатели!$B$9:$F$9,C240)=0,"неизвестный канал","учтена"))))))))</f>
        <v/>
      </c>
      <c r="E240" t="str">
        <f>IF(D240&lt;&gt;"учтена","",IF(COUNTIFS(Оплаты!$B$2:$B$601,B240,Оплаты!$A$2:$A$601,"&gt;="&amp;A240,Оплаты!$D$2:$D$601,"учтена")+COUNTIFS(Оплаты!$B$2:$B$601,B240,Оплаты!$A$2:$A$601,"&gt;="&amp;A240,Оплаты!$D$2:$D$601,"нет суммы")&gt;0,"да","нет"))</f>
        <v/>
      </c>
      <c r="F240" s="6" t="str">
        <f>IF(E240&lt;&gt;"да","",IF(I240&gt;0,"нет суммы",SUMIFS(Оплаты!$C$2:$C$601,Оплаты!$B$2:$B$601,B240,Оплаты!$E$2:$E$601,1)))</f>
        <v/>
      </c>
      <c r="G240" t="str">
        <f>IF(E240&lt;&gt;"да","",COUNTIFS(Оплаты!$B$2:$B$601,B240,Оплаты!$A$2:$A$601,"&gt;="&amp;A240,Оплаты!$D$2:$D$601,"учтена"))</f>
        <v/>
      </c>
      <c r="H240" s="6" t="str">
        <f>IF(E240&lt;&gt;"да","",SUMIFS(Оплаты!$C$2:$C$601,Оплаты!$B$2:$B$601,B240,Оплаты!$A$2:$A$601,"&gt;="&amp;A240,Оплаты!$D$2:$D$601,"учтена"))</f>
        <v/>
      </c>
      <c r="I240" t="str">
        <f>IF(E240&lt;&gt;"да","",COUNTIFS(Оплаты!$B$2:$B$601,B240,Оплаты!$A$2:$A$601,"&gt;="&amp;A240,Оплаты!$D$2:$D$601,"нет суммы"))</f>
        <v/>
      </c>
    </row>
    <row r="241">
      <c r="A241" s="2" t="n"/>
      <c r="B241" s="10" t="n"/>
      <c r="C241" s="10" t="n"/>
      <c r="D241" t="str">
        <f>IF(AND(A241="",B241=""),"",IF(A241="","нет даты",IF(B241="","нет клиента",IF(OR(A241&lt;Показатели!$B$4,A241&gt;Показатели!$B$5),"вне периода",IF(COUNTIFS(Оплаты!$B$2:$B$601,B241,Оплаты!$A$2:$A$601,"&lt;"&amp;A241,Оплаты!$D$2:$D$601,"учтена")&gt;0,"уже клиент",IF(COUNTIFS($B$1:B240,B241,$D$1:D240,"учтена")&gt;0,"повтор",IF(C241="","нет канала",IF(COUNTIF(Показатели!$B$9:$F$9,C241)=0,"неизвестный канал","учтена"))))))))</f>
        <v/>
      </c>
      <c r="E241" t="str">
        <f>IF(D241&lt;&gt;"учтена","",IF(COUNTIFS(Оплаты!$B$2:$B$601,B241,Оплаты!$A$2:$A$601,"&gt;="&amp;A241,Оплаты!$D$2:$D$601,"учтена")+COUNTIFS(Оплаты!$B$2:$B$601,B241,Оплаты!$A$2:$A$601,"&gt;="&amp;A241,Оплаты!$D$2:$D$601,"нет суммы")&gt;0,"да","нет"))</f>
        <v/>
      </c>
      <c r="F241" s="6" t="str">
        <f>IF(E241&lt;&gt;"да","",IF(I241&gt;0,"нет суммы",SUMIFS(Оплаты!$C$2:$C$601,Оплаты!$B$2:$B$601,B241,Оплаты!$E$2:$E$601,1)))</f>
        <v/>
      </c>
      <c r="G241" t="str">
        <f>IF(E241&lt;&gt;"да","",COUNTIFS(Оплаты!$B$2:$B$601,B241,Оплаты!$A$2:$A$601,"&gt;="&amp;A241,Оплаты!$D$2:$D$601,"учтена"))</f>
        <v/>
      </c>
      <c r="H241" s="6" t="str">
        <f>IF(E241&lt;&gt;"да","",SUMIFS(Оплаты!$C$2:$C$601,Оплаты!$B$2:$B$601,B241,Оплаты!$A$2:$A$601,"&gt;="&amp;A241,Оплаты!$D$2:$D$601,"учтена"))</f>
        <v/>
      </c>
      <c r="I241" t="str">
        <f>IF(E241&lt;&gt;"да","",COUNTIFS(Оплаты!$B$2:$B$601,B241,Оплаты!$A$2:$A$601,"&gt;="&amp;A241,Оплаты!$D$2:$D$601,"нет суммы"))</f>
        <v/>
      </c>
    </row>
    <row r="242">
      <c r="A242" s="2" t="n"/>
      <c r="B242" s="10" t="n"/>
      <c r="C242" s="10" t="n"/>
      <c r="D242" t="str">
        <f>IF(AND(A242="",B242=""),"",IF(A242="","нет даты",IF(B242="","нет клиента",IF(OR(A242&lt;Показатели!$B$4,A242&gt;Показатели!$B$5),"вне периода",IF(COUNTIFS(Оплаты!$B$2:$B$601,B242,Оплаты!$A$2:$A$601,"&lt;"&amp;A242,Оплаты!$D$2:$D$601,"учтена")&gt;0,"уже клиент",IF(COUNTIFS($B$1:B241,B242,$D$1:D241,"учтена")&gt;0,"повтор",IF(C242="","нет канала",IF(COUNTIF(Показатели!$B$9:$F$9,C242)=0,"неизвестный канал","учтена"))))))))</f>
        <v/>
      </c>
      <c r="E242" t="str">
        <f>IF(D242&lt;&gt;"учтена","",IF(COUNTIFS(Оплаты!$B$2:$B$601,B242,Оплаты!$A$2:$A$601,"&gt;="&amp;A242,Оплаты!$D$2:$D$601,"учтена")+COUNTIFS(Оплаты!$B$2:$B$601,B242,Оплаты!$A$2:$A$601,"&gt;="&amp;A242,Оплаты!$D$2:$D$601,"нет суммы")&gt;0,"да","нет"))</f>
        <v/>
      </c>
      <c r="F242" s="6" t="str">
        <f>IF(E242&lt;&gt;"да","",IF(I242&gt;0,"нет суммы",SUMIFS(Оплаты!$C$2:$C$601,Оплаты!$B$2:$B$601,B242,Оплаты!$E$2:$E$601,1)))</f>
        <v/>
      </c>
      <c r="G242" t="str">
        <f>IF(E242&lt;&gt;"да","",COUNTIFS(Оплаты!$B$2:$B$601,B242,Оплаты!$A$2:$A$601,"&gt;="&amp;A242,Оплаты!$D$2:$D$601,"учтена"))</f>
        <v/>
      </c>
      <c r="H242" s="6" t="str">
        <f>IF(E242&lt;&gt;"да","",SUMIFS(Оплаты!$C$2:$C$601,Оплаты!$B$2:$B$601,B242,Оплаты!$A$2:$A$601,"&gt;="&amp;A242,Оплаты!$D$2:$D$601,"учтена"))</f>
        <v/>
      </c>
      <c r="I242" t="str">
        <f>IF(E242&lt;&gt;"да","",COUNTIFS(Оплаты!$B$2:$B$601,B242,Оплаты!$A$2:$A$601,"&gt;="&amp;A242,Оплаты!$D$2:$D$601,"нет суммы"))</f>
        <v/>
      </c>
    </row>
    <row r="243">
      <c r="A243" s="2" t="n"/>
      <c r="B243" s="10" t="n"/>
      <c r="C243" s="10" t="n"/>
      <c r="D243" t="str">
        <f>IF(AND(A243="",B243=""),"",IF(A243="","нет даты",IF(B243="","нет клиента",IF(OR(A243&lt;Показатели!$B$4,A243&gt;Показатели!$B$5),"вне периода",IF(COUNTIFS(Оплаты!$B$2:$B$601,B243,Оплаты!$A$2:$A$601,"&lt;"&amp;A243,Оплаты!$D$2:$D$601,"учтена")&gt;0,"уже клиент",IF(COUNTIFS($B$1:B242,B243,$D$1:D242,"учтена")&gt;0,"повтор",IF(C243="","нет канала",IF(COUNTIF(Показатели!$B$9:$F$9,C243)=0,"неизвестный канал","учтена"))))))))</f>
        <v/>
      </c>
      <c r="E243" t="str">
        <f>IF(D243&lt;&gt;"учтена","",IF(COUNTIFS(Оплаты!$B$2:$B$601,B243,Оплаты!$A$2:$A$601,"&gt;="&amp;A243,Оплаты!$D$2:$D$601,"учтена")+COUNTIFS(Оплаты!$B$2:$B$601,B243,Оплаты!$A$2:$A$601,"&gt;="&amp;A243,Оплаты!$D$2:$D$601,"нет суммы")&gt;0,"да","нет"))</f>
        <v/>
      </c>
      <c r="F243" s="6" t="str">
        <f>IF(E243&lt;&gt;"да","",IF(I243&gt;0,"нет суммы",SUMIFS(Оплаты!$C$2:$C$601,Оплаты!$B$2:$B$601,B243,Оплаты!$E$2:$E$601,1)))</f>
        <v/>
      </c>
      <c r="G243" t="str">
        <f>IF(E243&lt;&gt;"да","",COUNTIFS(Оплаты!$B$2:$B$601,B243,Оплаты!$A$2:$A$601,"&gt;="&amp;A243,Оплаты!$D$2:$D$601,"учтена"))</f>
        <v/>
      </c>
      <c r="H243" s="6" t="str">
        <f>IF(E243&lt;&gt;"да","",SUMIFS(Оплаты!$C$2:$C$601,Оплаты!$B$2:$B$601,B243,Оплаты!$A$2:$A$601,"&gt;="&amp;A243,Оплаты!$D$2:$D$601,"учтена"))</f>
        <v/>
      </c>
      <c r="I243" t="str">
        <f>IF(E243&lt;&gt;"да","",COUNTIFS(Оплаты!$B$2:$B$601,B243,Оплаты!$A$2:$A$601,"&gt;="&amp;A243,Оплаты!$D$2:$D$601,"нет суммы"))</f>
        <v/>
      </c>
    </row>
    <row r="244">
      <c r="A244" s="2" t="n"/>
      <c r="B244" s="10" t="n"/>
      <c r="C244" s="10" t="n"/>
      <c r="D244" t="str">
        <f>IF(AND(A244="",B244=""),"",IF(A244="","нет даты",IF(B244="","нет клиента",IF(OR(A244&lt;Показатели!$B$4,A244&gt;Показатели!$B$5),"вне периода",IF(COUNTIFS(Оплаты!$B$2:$B$601,B244,Оплаты!$A$2:$A$601,"&lt;"&amp;A244,Оплаты!$D$2:$D$601,"учтена")&gt;0,"уже клиент",IF(COUNTIFS($B$1:B243,B244,$D$1:D243,"учтена")&gt;0,"повтор",IF(C244="","нет канала",IF(COUNTIF(Показатели!$B$9:$F$9,C244)=0,"неизвестный канал","учтена"))))))))</f>
        <v/>
      </c>
      <c r="E244" t="str">
        <f>IF(D244&lt;&gt;"учтена","",IF(COUNTIFS(Оплаты!$B$2:$B$601,B244,Оплаты!$A$2:$A$601,"&gt;="&amp;A244,Оплаты!$D$2:$D$601,"учтена")+COUNTIFS(Оплаты!$B$2:$B$601,B244,Оплаты!$A$2:$A$601,"&gt;="&amp;A244,Оплаты!$D$2:$D$601,"нет суммы")&gt;0,"да","нет"))</f>
        <v/>
      </c>
      <c r="F244" s="6" t="str">
        <f>IF(E244&lt;&gt;"да","",IF(I244&gt;0,"нет суммы",SUMIFS(Оплаты!$C$2:$C$601,Оплаты!$B$2:$B$601,B244,Оплаты!$E$2:$E$601,1)))</f>
        <v/>
      </c>
      <c r="G244" t="str">
        <f>IF(E244&lt;&gt;"да","",COUNTIFS(Оплаты!$B$2:$B$601,B244,Оплаты!$A$2:$A$601,"&gt;="&amp;A244,Оплаты!$D$2:$D$601,"учтена"))</f>
        <v/>
      </c>
      <c r="H244" s="6" t="str">
        <f>IF(E244&lt;&gt;"да","",SUMIFS(Оплаты!$C$2:$C$601,Оплаты!$B$2:$B$601,B244,Оплаты!$A$2:$A$601,"&gt;="&amp;A244,Оплаты!$D$2:$D$601,"учтена"))</f>
        <v/>
      </c>
      <c r="I244" t="str">
        <f>IF(E244&lt;&gt;"да","",COUNTIFS(Оплаты!$B$2:$B$601,B244,Оплаты!$A$2:$A$601,"&gt;="&amp;A244,Оплаты!$D$2:$D$601,"нет суммы"))</f>
        <v/>
      </c>
    </row>
    <row r="245">
      <c r="A245" s="2" t="n"/>
      <c r="B245" s="10" t="n"/>
      <c r="C245" s="10" t="n"/>
      <c r="D245" t="str">
        <f>IF(AND(A245="",B245=""),"",IF(A245="","нет даты",IF(B245="","нет клиента",IF(OR(A245&lt;Показатели!$B$4,A245&gt;Показатели!$B$5),"вне периода",IF(COUNTIFS(Оплаты!$B$2:$B$601,B245,Оплаты!$A$2:$A$601,"&lt;"&amp;A245,Оплаты!$D$2:$D$601,"учтена")&gt;0,"уже клиент",IF(COUNTIFS($B$1:B244,B245,$D$1:D244,"учтена")&gt;0,"повтор",IF(C245="","нет канала",IF(COUNTIF(Показатели!$B$9:$F$9,C245)=0,"неизвестный канал","учтена"))))))))</f>
        <v/>
      </c>
      <c r="E245" t="str">
        <f>IF(D245&lt;&gt;"учтена","",IF(COUNTIFS(Оплаты!$B$2:$B$601,B245,Оплаты!$A$2:$A$601,"&gt;="&amp;A245,Оплаты!$D$2:$D$601,"учтена")+COUNTIFS(Оплаты!$B$2:$B$601,B245,Оплаты!$A$2:$A$601,"&gt;="&amp;A245,Оплаты!$D$2:$D$601,"нет суммы")&gt;0,"да","нет"))</f>
        <v/>
      </c>
      <c r="F245" s="6" t="str">
        <f>IF(E245&lt;&gt;"да","",IF(I245&gt;0,"нет суммы",SUMIFS(Оплаты!$C$2:$C$601,Оплаты!$B$2:$B$601,B245,Оплаты!$E$2:$E$601,1)))</f>
        <v/>
      </c>
      <c r="G245" t="str">
        <f>IF(E245&lt;&gt;"да","",COUNTIFS(Оплаты!$B$2:$B$601,B245,Оплаты!$A$2:$A$601,"&gt;="&amp;A245,Оплаты!$D$2:$D$601,"учтена"))</f>
        <v/>
      </c>
      <c r="H245" s="6" t="str">
        <f>IF(E245&lt;&gt;"да","",SUMIFS(Оплаты!$C$2:$C$601,Оплаты!$B$2:$B$601,B245,Оплаты!$A$2:$A$601,"&gt;="&amp;A245,Оплаты!$D$2:$D$601,"учтена"))</f>
        <v/>
      </c>
      <c r="I245" t="str">
        <f>IF(E245&lt;&gt;"да","",COUNTIFS(Оплаты!$B$2:$B$601,B245,Оплаты!$A$2:$A$601,"&gt;="&amp;A245,Оплаты!$D$2:$D$601,"нет суммы"))</f>
        <v/>
      </c>
    </row>
    <row r="246">
      <c r="A246" s="2" t="n"/>
      <c r="B246" s="10" t="n"/>
      <c r="C246" s="10" t="n"/>
      <c r="D246" t="str">
        <f>IF(AND(A246="",B246=""),"",IF(A246="","нет даты",IF(B246="","нет клиента",IF(OR(A246&lt;Показатели!$B$4,A246&gt;Показатели!$B$5),"вне периода",IF(COUNTIFS(Оплаты!$B$2:$B$601,B246,Оплаты!$A$2:$A$601,"&lt;"&amp;A246,Оплаты!$D$2:$D$601,"учтена")&gt;0,"уже клиент",IF(COUNTIFS($B$1:B245,B246,$D$1:D245,"учтена")&gt;0,"повтор",IF(C246="","нет канала",IF(COUNTIF(Показатели!$B$9:$F$9,C246)=0,"неизвестный канал","учтена"))))))))</f>
        <v/>
      </c>
      <c r="E246" t="str">
        <f>IF(D246&lt;&gt;"учтена","",IF(COUNTIFS(Оплаты!$B$2:$B$601,B246,Оплаты!$A$2:$A$601,"&gt;="&amp;A246,Оплаты!$D$2:$D$601,"учтена")+COUNTIFS(Оплаты!$B$2:$B$601,B246,Оплаты!$A$2:$A$601,"&gt;="&amp;A246,Оплаты!$D$2:$D$601,"нет суммы")&gt;0,"да","нет"))</f>
        <v/>
      </c>
      <c r="F246" s="6" t="str">
        <f>IF(E246&lt;&gt;"да","",IF(I246&gt;0,"нет суммы",SUMIFS(Оплаты!$C$2:$C$601,Оплаты!$B$2:$B$601,B246,Оплаты!$E$2:$E$601,1)))</f>
        <v/>
      </c>
      <c r="G246" t="str">
        <f>IF(E246&lt;&gt;"да","",COUNTIFS(Оплаты!$B$2:$B$601,B246,Оплаты!$A$2:$A$601,"&gt;="&amp;A246,Оплаты!$D$2:$D$601,"учтена"))</f>
        <v/>
      </c>
      <c r="H246" s="6" t="str">
        <f>IF(E246&lt;&gt;"да","",SUMIFS(Оплаты!$C$2:$C$601,Оплаты!$B$2:$B$601,B246,Оплаты!$A$2:$A$601,"&gt;="&amp;A246,Оплаты!$D$2:$D$601,"учтена"))</f>
        <v/>
      </c>
      <c r="I246" t="str">
        <f>IF(E246&lt;&gt;"да","",COUNTIFS(Оплаты!$B$2:$B$601,B246,Оплаты!$A$2:$A$601,"&gt;="&amp;A246,Оплаты!$D$2:$D$601,"нет суммы"))</f>
        <v/>
      </c>
    </row>
    <row r="247">
      <c r="A247" s="2" t="n"/>
      <c r="B247" s="10" t="n"/>
      <c r="C247" s="10" t="n"/>
      <c r="D247" t="str">
        <f>IF(AND(A247="",B247=""),"",IF(A247="","нет даты",IF(B247="","нет клиента",IF(OR(A247&lt;Показатели!$B$4,A247&gt;Показатели!$B$5),"вне периода",IF(COUNTIFS(Оплаты!$B$2:$B$601,B247,Оплаты!$A$2:$A$601,"&lt;"&amp;A247,Оплаты!$D$2:$D$601,"учтена")&gt;0,"уже клиент",IF(COUNTIFS($B$1:B246,B247,$D$1:D246,"учтена")&gt;0,"повтор",IF(C247="","нет канала",IF(COUNTIF(Показатели!$B$9:$F$9,C247)=0,"неизвестный канал","учтена"))))))))</f>
        <v/>
      </c>
      <c r="E247" t="str">
        <f>IF(D247&lt;&gt;"учтена","",IF(COUNTIFS(Оплаты!$B$2:$B$601,B247,Оплаты!$A$2:$A$601,"&gt;="&amp;A247,Оплаты!$D$2:$D$601,"учтена")+COUNTIFS(Оплаты!$B$2:$B$601,B247,Оплаты!$A$2:$A$601,"&gt;="&amp;A247,Оплаты!$D$2:$D$601,"нет суммы")&gt;0,"да","нет"))</f>
        <v/>
      </c>
      <c r="F247" s="6" t="str">
        <f>IF(E247&lt;&gt;"да","",IF(I247&gt;0,"нет суммы",SUMIFS(Оплаты!$C$2:$C$601,Оплаты!$B$2:$B$601,B247,Оплаты!$E$2:$E$601,1)))</f>
        <v/>
      </c>
      <c r="G247" t="str">
        <f>IF(E247&lt;&gt;"да","",COUNTIFS(Оплаты!$B$2:$B$601,B247,Оплаты!$A$2:$A$601,"&gt;="&amp;A247,Оплаты!$D$2:$D$601,"учтена"))</f>
        <v/>
      </c>
      <c r="H247" s="6" t="str">
        <f>IF(E247&lt;&gt;"да","",SUMIFS(Оплаты!$C$2:$C$601,Оплаты!$B$2:$B$601,B247,Оплаты!$A$2:$A$601,"&gt;="&amp;A247,Оплаты!$D$2:$D$601,"учтена"))</f>
        <v/>
      </c>
      <c r="I247" t="str">
        <f>IF(E247&lt;&gt;"да","",COUNTIFS(Оплаты!$B$2:$B$601,B247,Оплаты!$A$2:$A$601,"&gt;="&amp;A247,Оплаты!$D$2:$D$601,"нет суммы"))</f>
        <v/>
      </c>
    </row>
    <row r="248">
      <c r="A248" s="2" t="n"/>
      <c r="B248" s="10" t="n"/>
      <c r="C248" s="10" t="n"/>
      <c r="D248" t="str">
        <f>IF(AND(A248="",B248=""),"",IF(A248="","нет даты",IF(B248="","нет клиента",IF(OR(A248&lt;Показатели!$B$4,A248&gt;Показатели!$B$5),"вне периода",IF(COUNTIFS(Оплаты!$B$2:$B$601,B248,Оплаты!$A$2:$A$601,"&lt;"&amp;A248,Оплаты!$D$2:$D$601,"учтена")&gt;0,"уже клиент",IF(COUNTIFS($B$1:B247,B248,$D$1:D247,"учтена")&gt;0,"повтор",IF(C248="","нет канала",IF(COUNTIF(Показатели!$B$9:$F$9,C248)=0,"неизвестный канал","учтена"))))))))</f>
        <v/>
      </c>
      <c r="E248" t="str">
        <f>IF(D248&lt;&gt;"учтена","",IF(COUNTIFS(Оплаты!$B$2:$B$601,B248,Оплаты!$A$2:$A$601,"&gt;="&amp;A248,Оплаты!$D$2:$D$601,"учтена")+COUNTIFS(Оплаты!$B$2:$B$601,B248,Оплаты!$A$2:$A$601,"&gt;="&amp;A248,Оплаты!$D$2:$D$601,"нет суммы")&gt;0,"да","нет"))</f>
        <v/>
      </c>
      <c r="F248" s="6" t="str">
        <f>IF(E248&lt;&gt;"да","",IF(I248&gt;0,"нет суммы",SUMIFS(Оплаты!$C$2:$C$601,Оплаты!$B$2:$B$601,B248,Оплаты!$E$2:$E$601,1)))</f>
        <v/>
      </c>
      <c r="G248" t="str">
        <f>IF(E248&lt;&gt;"да","",COUNTIFS(Оплаты!$B$2:$B$601,B248,Оплаты!$A$2:$A$601,"&gt;="&amp;A248,Оплаты!$D$2:$D$601,"учтена"))</f>
        <v/>
      </c>
      <c r="H248" s="6" t="str">
        <f>IF(E248&lt;&gt;"да","",SUMIFS(Оплаты!$C$2:$C$601,Оплаты!$B$2:$B$601,B248,Оплаты!$A$2:$A$601,"&gt;="&amp;A248,Оплаты!$D$2:$D$601,"учтена"))</f>
        <v/>
      </c>
      <c r="I248" t="str">
        <f>IF(E248&lt;&gt;"да","",COUNTIFS(Оплаты!$B$2:$B$601,B248,Оплаты!$A$2:$A$601,"&gt;="&amp;A248,Оплаты!$D$2:$D$601,"нет суммы"))</f>
        <v/>
      </c>
    </row>
    <row r="249">
      <c r="A249" s="2" t="n"/>
      <c r="B249" s="10" t="n"/>
      <c r="C249" s="10" t="n"/>
      <c r="D249" t="str">
        <f>IF(AND(A249="",B249=""),"",IF(A249="","нет даты",IF(B249="","нет клиента",IF(OR(A249&lt;Показатели!$B$4,A249&gt;Показатели!$B$5),"вне периода",IF(COUNTIFS(Оплаты!$B$2:$B$601,B249,Оплаты!$A$2:$A$601,"&lt;"&amp;A249,Оплаты!$D$2:$D$601,"учтена")&gt;0,"уже клиент",IF(COUNTIFS($B$1:B248,B249,$D$1:D248,"учтена")&gt;0,"повтор",IF(C249="","нет канала",IF(COUNTIF(Показатели!$B$9:$F$9,C249)=0,"неизвестный канал","учтена"))))))))</f>
        <v/>
      </c>
      <c r="E249" t="str">
        <f>IF(D249&lt;&gt;"учтена","",IF(COUNTIFS(Оплаты!$B$2:$B$601,B249,Оплаты!$A$2:$A$601,"&gt;="&amp;A249,Оплаты!$D$2:$D$601,"учтена")+COUNTIFS(Оплаты!$B$2:$B$601,B249,Оплаты!$A$2:$A$601,"&gt;="&amp;A249,Оплаты!$D$2:$D$601,"нет суммы")&gt;0,"да","нет"))</f>
        <v/>
      </c>
      <c r="F249" s="6" t="str">
        <f>IF(E249&lt;&gt;"да","",IF(I249&gt;0,"нет суммы",SUMIFS(Оплаты!$C$2:$C$601,Оплаты!$B$2:$B$601,B249,Оплаты!$E$2:$E$601,1)))</f>
        <v/>
      </c>
      <c r="G249" t="str">
        <f>IF(E249&lt;&gt;"да","",COUNTIFS(Оплаты!$B$2:$B$601,B249,Оплаты!$A$2:$A$601,"&gt;="&amp;A249,Оплаты!$D$2:$D$601,"учтена"))</f>
        <v/>
      </c>
      <c r="H249" s="6" t="str">
        <f>IF(E249&lt;&gt;"да","",SUMIFS(Оплаты!$C$2:$C$601,Оплаты!$B$2:$B$601,B249,Оплаты!$A$2:$A$601,"&gt;="&amp;A249,Оплаты!$D$2:$D$601,"учтена"))</f>
        <v/>
      </c>
      <c r="I249" t="str">
        <f>IF(E249&lt;&gt;"да","",COUNTIFS(Оплаты!$B$2:$B$601,B249,Оплаты!$A$2:$A$601,"&gt;="&amp;A249,Оплаты!$D$2:$D$601,"нет суммы"))</f>
        <v/>
      </c>
    </row>
    <row r="250">
      <c r="A250" s="2" t="n"/>
      <c r="B250" s="10" t="n"/>
      <c r="C250" s="10" t="n"/>
      <c r="D250" t="str">
        <f>IF(AND(A250="",B250=""),"",IF(A250="","нет даты",IF(B250="","нет клиента",IF(OR(A250&lt;Показатели!$B$4,A250&gt;Показатели!$B$5),"вне периода",IF(COUNTIFS(Оплаты!$B$2:$B$601,B250,Оплаты!$A$2:$A$601,"&lt;"&amp;A250,Оплаты!$D$2:$D$601,"учтена")&gt;0,"уже клиент",IF(COUNTIFS($B$1:B249,B250,$D$1:D249,"учтена")&gt;0,"повтор",IF(C250="","нет канала",IF(COUNTIF(Показатели!$B$9:$F$9,C250)=0,"неизвестный канал","учтена"))))))))</f>
        <v/>
      </c>
      <c r="E250" t="str">
        <f>IF(D250&lt;&gt;"учтена","",IF(COUNTIFS(Оплаты!$B$2:$B$601,B250,Оплаты!$A$2:$A$601,"&gt;="&amp;A250,Оплаты!$D$2:$D$601,"учтена")+COUNTIFS(Оплаты!$B$2:$B$601,B250,Оплаты!$A$2:$A$601,"&gt;="&amp;A250,Оплаты!$D$2:$D$601,"нет суммы")&gt;0,"да","нет"))</f>
        <v/>
      </c>
      <c r="F250" s="6" t="str">
        <f>IF(E250&lt;&gt;"да","",IF(I250&gt;0,"нет суммы",SUMIFS(Оплаты!$C$2:$C$601,Оплаты!$B$2:$B$601,B250,Оплаты!$E$2:$E$601,1)))</f>
        <v/>
      </c>
      <c r="G250" t="str">
        <f>IF(E250&lt;&gt;"да","",COUNTIFS(Оплаты!$B$2:$B$601,B250,Оплаты!$A$2:$A$601,"&gt;="&amp;A250,Оплаты!$D$2:$D$601,"учтена"))</f>
        <v/>
      </c>
      <c r="H250" s="6" t="str">
        <f>IF(E250&lt;&gt;"да","",SUMIFS(Оплаты!$C$2:$C$601,Оплаты!$B$2:$B$601,B250,Оплаты!$A$2:$A$601,"&gt;="&amp;A250,Оплаты!$D$2:$D$601,"учтена"))</f>
        <v/>
      </c>
      <c r="I250" t="str">
        <f>IF(E250&lt;&gt;"да","",COUNTIFS(Оплаты!$B$2:$B$601,B250,Оплаты!$A$2:$A$601,"&gt;="&amp;A250,Оплаты!$D$2:$D$601,"нет суммы"))</f>
        <v/>
      </c>
    </row>
    <row r="251">
      <c r="A251" s="2" t="n"/>
      <c r="B251" s="10" t="n"/>
      <c r="C251" s="10" t="n"/>
      <c r="D251" t="str">
        <f>IF(AND(A251="",B251=""),"",IF(A251="","нет даты",IF(B251="","нет клиента",IF(OR(A251&lt;Показатели!$B$4,A251&gt;Показатели!$B$5),"вне периода",IF(COUNTIFS(Оплаты!$B$2:$B$601,B251,Оплаты!$A$2:$A$601,"&lt;"&amp;A251,Оплаты!$D$2:$D$601,"учтена")&gt;0,"уже клиент",IF(COUNTIFS($B$1:B250,B251,$D$1:D250,"учтена")&gt;0,"повтор",IF(C251="","нет канала",IF(COUNTIF(Показатели!$B$9:$F$9,C251)=0,"неизвестный канал","учтена"))))))))</f>
        <v/>
      </c>
      <c r="E251" t="str">
        <f>IF(D251&lt;&gt;"учтена","",IF(COUNTIFS(Оплаты!$B$2:$B$601,B251,Оплаты!$A$2:$A$601,"&gt;="&amp;A251,Оплаты!$D$2:$D$601,"учтена")+COUNTIFS(Оплаты!$B$2:$B$601,B251,Оплаты!$A$2:$A$601,"&gt;="&amp;A251,Оплаты!$D$2:$D$601,"нет суммы")&gt;0,"да","нет"))</f>
        <v/>
      </c>
      <c r="F251" s="6" t="str">
        <f>IF(E251&lt;&gt;"да","",IF(I251&gt;0,"нет суммы",SUMIFS(Оплаты!$C$2:$C$601,Оплаты!$B$2:$B$601,B251,Оплаты!$E$2:$E$601,1)))</f>
        <v/>
      </c>
      <c r="G251" t="str">
        <f>IF(E251&lt;&gt;"да","",COUNTIFS(Оплаты!$B$2:$B$601,B251,Оплаты!$A$2:$A$601,"&gt;="&amp;A251,Оплаты!$D$2:$D$601,"учтена"))</f>
        <v/>
      </c>
      <c r="H251" s="6" t="str">
        <f>IF(E251&lt;&gt;"да","",SUMIFS(Оплаты!$C$2:$C$601,Оплаты!$B$2:$B$601,B251,Оплаты!$A$2:$A$601,"&gt;="&amp;A251,Оплаты!$D$2:$D$601,"учтена"))</f>
        <v/>
      </c>
      <c r="I251" t="str">
        <f>IF(E251&lt;&gt;"да","",COUNTIFS(Оплаты!$B$2:$B$601,B251,Оплаты!$A$2:$A$601,"&gt;="&amp;A251,Оплаты!$D$2:$D$601,"нет суммы"))</f>
        <v/>
      </c>
    </row>
    <row r="252">
      <c r="A252" s="2" t="n"/>
      <c r="B252" s="10" t="n"/>
      <c r="C252" s="10" t="n"/>
      <c r="D252" t="str">
        <f>IF(AND(A252="",B252=""),"",IF(A252="","нет даты",IF(B252="","нет клиента",IF(OR(A252&lt;Показатели!$B$4,A252&gt;Показатели!$B$5),"вне периода",IF(COUNTIFS(Оплаты!$B$2:$B$601,B252,Оплаты!$A$2:$A$601,"&lt;"&amp;A252,Оплаты!$D$2:$D$601,"учтена")&gt;0,"уже клиент",IF(COUNTIFS($B$1:B251,B252,$D$1:D251,"учтена")&gt;0,"повтор",IF(C252="","нет канала",IF(COUNTIF(Показатели!$B$9:$F$9,C252)=0,"неизвестный канал","учтена"))))))))</f>
        <v/>
      </c>
      <c r="E252" t="str">
        <f>IF(D252&lt;&gt;"учтена","",IF(COUNTIFS(Оплаты!$B$2:$B$601,B252,Оплаты!$A$2:$A$601,"&gt;="&amp;A252,Оплаты!$D$2:$D$601,"учтена")+COUNTIFS(Оплаты!$B$2:$B$601,B252,Оплаты!$A$2:$A$601,"&gt;="&amp;A252,Оплаты!$D$2:$D$601,"нет суммы")&gt;0,"да","нет"))</f>
        <v/>
      </c>
      <c r="F252" s="6" t="str">
        <f>IF(E252&lt;&gt;"да","",IF(I252&gt;0,"нет суммы",SUMIFS(Оплаты!$C$2:$C$601,Оплаты!$B$2:$B$601,B252,Оплаты!$E$2:$E$601,1)))</f>
        <v/>
      </c>
      <c r="G252" t="str">
        <f>IF(E252&lt;&gt;"да","",COUNTIFS(Оплаты!$B$2:$B$601,B252,Оплаты!$A$2:$A$601,"&gt;="&amp;A252,Оплаты!$D$2:$D$601,"учтена"))</f>
        <v/>
      </c>
      <c r="H252" s="6" t="str">
        <f>IF(E252&lt;&gt;"да","",SUMIFS(Оплаты!$C$2:$C$601,Оплаты!$B$2:$B$601,B252,Оплаты!$A$2:$A$601,"&gt;="&amp;A252,Оплаты!$D$2:$D$601,"учтена"))</f>
        <v/>
      </c>
      <c r="I252" t="str">
        <f>IF(E252&lt;&gt;"да","",COUNTIFS(Оплаты!$B$2:$B$601,B252,Оплаты!$A$2:$A$601,"&gt;="&amp;A252,Оплаты!$D$2:$D$601,"нет суммы"))</f>
        <v/>
      </c>
    </row>
    <row r="253">
      <c r="A253" s="2" t="n"/>
      <c r="B253" s="10" t="n"/>
      <c r="C253" s="10" t="n"/>
      <c r="D253" t="str">
        <f>IF(AND(A253="",B253=""),"",IF(A253="","нет даты",IF(B253="","нет клиента",IF(OR(A253&lt;Показатели!$B$4,A253&gt;Показатели!$B$5),"вне периода",IF(COUNTIFS(Оплаты!$B$2:$B$601,B253,Оплаты!$A$2:$A$601,"&lt;"&amp;A253,Оплаты!$D$2:$D$601,"учтена")&gt;0,"уже клиент",IF(COUNTIFS($B$1:B252,B253,$D$1:D252,"учтена")&gt;0,"повтор",IF(C253="","нет канала",IF(COUNTIF(Показатели!$B$9:$F$9,C253)=0,"неизвестный канал","учтена"))))))))</f>
        <v/>
      </c>
      <c r="E253" t="str">
        <f>IF(D253&lt;&gt;"учтена","",IF(COUNTIFS(Оплаты!$B$2:$B$601,B253,Оплаты!$A$2:$A$601,"&gt;="&amp;A253,Оплаты!$D$2:$D$601,"учтена")+COUNTIFS(Оплаты!$B$2:$B$601,B253,Оплаты!$A$2:$A$601,"&gt;="&amp;A253,Оплаты!$D$2:$D$601,"нет суммы")&gt;0,"да","нет"))</f>
        <v/>
      </c>
      <c r="F253" s="6" t="str">
        <f>IF(E253&lt;&gt;"да","",IF(I253&gt;0,"нет суммы",SUMIFS(Оплаты!$C$2:$C$601,Оплаты!$B$2:$B$601,B253,Оплаты!$E$2:$E$601,1)))</f>
        <v/>
      </c>
      <c r="G253" t="str">
        <f>IF(E253&lt;&gt;"да","",COUNTIFS(Оплаты!$B$2:$B$601,B253,Оплаты!$A$2:$A$601,"&gt;="&amp;A253,Оплаты!$D$2:$D$601,"учтена"))</f>
        <v/>
      </c>
      <c r="H253" s="6" t="str">
        <f>IF(E253&lt;&gt;"да","",SUMIFS(Оплаты!$C$2:$C$601,Оплаты!$B$2:$B$601,B253,Оплаты!$A$2:$A$601,"&gt;="&amp;A253,Оплаты!$D$2:$D$601,"учтена"))</f>
        <v/>
      </c>
      <c r="I253" t="str">
        <f>IF(E253&lt;&gt;"да","",COUNTIFS(Оплаты!$B$2:$B$601,B253,Оплаты!$A$2:$A$601,"&gt;="&amp;A253,Оплаты!$D$2:$D$601,"нет суммы"))</f>
        <v/>
      </c>
    </row>
    <row r="254">
      <c r="A254" s="2" t="n"/>
      <c r="B254" s="10" t="n"/>
      <c r="C254" s="10" t="n"/>
      <c r="D254" t="str">
        <f>IF(AND(A254="",B254=""),"",IF(A254="","нет даты",IF(B254="","нет клиента",IF(OR(A254&lt;Показатели!$B$4,A254&gt;Показатели!$B$5),"вне периода",IF(COUNTIFS(Оплаты!$B$2:$B$601,B254,Оплаты!$A$2:$A$601,"&lt;"&amp;A254,Оплаты!$D$2:$D$601,"учтена")&gt;0,"уже клиент",IF(COUNTIFS($B$1:B253,B254,$D$1:D253,"учтена")&gt;0,"повтор",IF(C254="","нет канала",IF(COUNTIF(Показатели!$B$9:$F$9,C254)=0,"неизвестный канал","учтена"))))))))</f>
        <v/>
      </c>
      <c r="E254" t="str">
        <f>IF(D254&lt;&gt;"учтена","",IF(COUNTIFS(Оплаты!$B$2:$B$601,B254,Оплаты!$A$2:$A$601,"&gt;="&amp;A254,Оплаты!$D$2:$D$601,"учтена")+COUNTIFS(Оплаты!$B$2:$B$601,B254,Оплаты!$A$2:$A$601,"&gt;="&amp;A254,Оплаты!$D$2:$D$601,"нет суммы")&gt;0,"да","нет"))</f>
        <v/>
      </c>
      <c r="F254" s="6" t="str">
        <f>IF(E254&lt;&gt;"да","",IF(I254&gt;0,"нет суммы",SUMIFS(Оплаты!$C$2:$C$601,Оплаты!$B$2:$B$601,B254,Оплаты!$E$2:$E$601,1)))</f>
        <v/>
      </c>
      <c r="G254" t="str">
        <f>IF(E254&lt;&gt;"да","",COUNTIFS(Оплаты!$B$2:$B$601,B254,Оплаты!$A$2:$A$601,"&gt;="&amp;A254,Оплаты!$D$2:$D$601,"учтена"))</f>
        <v/>
      </c>
      <c r="H254" s="6" t="str">
        <f>IF(E254&lt;&gt;"да","",SUMIFS(Оплаты!$C$2:$C$601,Оплаты!$B$2:$B$601,B254,Оплаты!$A$2:$A$601,"&gt;="&amp;A254,Оплаты!$D$2:$D$601,"учтена"))</f>
        <v/>
      </c>
      <c r="I254" t="str">
        <f>IF(E254&lt;&gt;"да","",COUNTIFS(Оплаты!$B$2:$B$601,B254,Оплаты!$A$2:$A$601,"&gt;="&amp;A254,Оплаты!$D$2:$D$601,"нет суммы"))</f>
        <v/>
      </c>
    </row>
    <row r="255">
      <c r="A255" s="2" t="n"/>
      <c r="B255" s="10" t="n"/>
      <c r="C255" s="10" t="n"/>
      <c r="D255" t="str">
        <f>IF(AND(A255="",B255=""),"",IF(A255="","нет даты",IF(B255="","нет клиента",IF(OR(A255&lt;Показатели!$B$4,A255&gt;Показатели!$B$5),"вне периода",IF(COUNTIFS(Оплаты!$B$2:$B$601,B255,Оплаты!$A$2:$A$601,"&lt;"&amp;A255,Оплаты!$D$2:$D$601,"учтена")&gt;0,"уже клиент",IF(COUNTIFS($B$1:B254,B255,$D$1:D254,"учтена")&gt;0,"повтор",IF(C255="","нет канала",IF(COUNTIF(Показатели!$B$9:$F$9,C255)=0,"неизвестный канал","учтена"))))))))</f>
        <v/>
      </c>
      <c r="E255" t="str">
        <f>IF(D255&lt;&gt;"учтена","",IF(COUNTIFS(Оплаты!$B$2:$B$601,B255,Оплаты!$A$2:$A$601,"&gt;="&amp;A255,Оплаты!$D$2:$D$601,"учтена")+COUNTIFS(Оплаты!$B$2:$B$601,B255,Оплаты!$A$2:$A$601,"&gt;="&amp;A255,Оплаты!$D$2:$D$601,"нет суммы")&gt;0,"да","нет"))</f>
        <v/>
      </c>
      <c r="F255" s="6" t="str">
        <f>IF(E255&lt;&gt;"да","",IF(I255&gt;0,"нет суммы",SUMIFS(Оплаты!$C$2:$C$601,Оплаты!$B$2:$B$601,B255,Оплаты!$E$2:$E$601,1)))</f>
        <v/>
      </c>
      <c r="G255" t="str">
        <f>IF(E255&lt;&gt;"да","",COUNTIFS(Оплаты!$B$2:$B$601,B255,Оплаты!$A$2:$A$601,"&gt;="&amp;A255,Оплаты!$D$2:$D$601,"учтена"))</f>
        <v/>
      </c>
      <c r="H255" s="6" t="str">
        <f>IF(E255&lt;&gt;"да","",SUMIFS(Оплаты!$C$2:$C$601,Оплаты!$B$2:$B$601,B255,Оплаты!$A$2:$A$601,"&gt;="&amp;A255,Оплаты!$D$2:$D$601,"учтена"))</f>
        <v/>
      </c>
      <c r="I255" t="str">
        <f>IF(E255&lt;&gt;"да","",COUNTIFS(Оплаты!$B$2:$B$601,B255,Оплаты!$A$2:$A$601,"&gt;="&amp;A255,Оплаты!$D$2:$D$601,"нет суммы"))</f>
        <v/>
      </c>
    </row>
    <row r="256">
      <c r="A256" s="2" t="n"/>
      <c r="B256" s="10" t="n"/>
      <c r="C256" s="10" t="n"/>
      <c r="D256" t="str">
        <f>IF(AND(A256="",B256=""),"",IF(A256="","нет даты",IF(B256="","нет клиента",IF(OR(A256&lt;Показатели!$B$4,A256&gt;Показатели!$B$5),"вне периода",IF(COUNTIFS(Оплаты!$B$2:$B$601,B256,Оплаты!$A$2:$A$601,"&lt;"&amp;A256,Оплаты!$D$2:$D$601,"учтена")&gt;0,"уже клиент",IF(COUNTIFS($B$1:B255,B256,$D$1:D255,"учтена")&gt;0,"повтор",IF(C256="","нет канала",IF(COUNTIF(Показатели!$B$9:$F$9,C256)=0,"неизвестный канал","учтена"))))))))</f>
        <v/>
      </c>
      <c r="E256" t="str">
        <f>IF(D256&lt;&gt;"учтена","",IF(COUNTIFS(Оплаты!$B$2:$B$601,B256,Оплаты!$A$2:$A$601,"&gt;="&amp;A256,Оплаты!$D$2:$D$601,"учтена")+COUNTIFS(Оплаты!$B$2:$B$601,B256,Оплаты!$A$2:$A$601,"&gt;="&amp;A256,Оплаты!$D$2:$D$601,"нет суммы")&gt;0,"да","нет"))</f>
        <v/>
      </c>
      <c r="F256" s="6" t="str">
        <f>IF(E256&lt;&gt;"да","",IF(I256&gt;0,"нет суммы",SUMIFS(Оплаты!$C$2:$C$601,Оплаты!$B$2:$B$601,B256,Оплаты!$E$2:$E$601,1)))</f>
        <v/>
      </c>
      <c r="G256" t="str">
        <f>IF(E256&lt;&gt;"да","",COUNTIFS(Оплаты!$B$2:$B$601,B256,Оплаты!$A$2:$A$601,"&gt;="&amp;A256,Оплаты!$D$2:$D$601,"учтена"))</f>
        <v/>
      </c>
      <c r="H256" s="6" t="str">
        <f>IF(E256&lt;&gt;"да","",SUMIFS(Оплаты!$C$2:$C$601,Оплаты!$B$2:$B$601,B256,Оплаты!$A$2:$A$601,"&gt;="&amp;A256,Оплаты!$D$2:$D$601,"учтена"))</f>
        <v/>
      </c>
      <c r="I256" t="str">
        <f>IF(E256&lt;&gt;"да","",COUNTIFS(Оплаты!$B$2:$B$601,B256,Оплаты!$A$2:$A$601,"&gt;="&amp;A256,Оплаты!$D$2:$D$601,"нет суммы"))</f>
        <v/>
      </c>
    </row>
    <row r="257">
      <c r="A257" s="2" t="n"/>
      <c r="B257" s="10" t="n"/>
      <c r="C257" s="10" t="n"/>
      <c r="D257" t="str">
        <f>IF(AND(A257="",B257=""),"",IF(A257="","нет даты",IF(B257="","нет клиента",IF(OR(A257&lt;Показатели!$B$4,A257&gt;Показатели!$B$5),"вне периода",IF(COUNTIFS(Оплаты!$B$2:$B$601,B257,Оплаты!$A$2:$A$601,"&lt;"&amp;A257,Оплаты!$D$2:$D$601,"учтена")&gt;0,"уже клиент",IF(COUNTIFS($B$1:B256,B257,$D$1:D256,"учтена")&gt;0,"повтор",IF(C257="","нет канала",IF(COUNTIF(Показатели!$B$9:$F$9,C257)=0,"неизвестный канал","учтена"))))))))</f>
        <v/>
      </c>
      <c r="E257" t="str">
        <f>IF(D257&lt;&gt;"учтена","",IF(COUNTIFS(Оплаты!$B$2:$B$601,B257,Оплаты!$A$2:$A$601,"&gt;="&amp;A257,Оплаты!$D$2:$D$601,"учтена")+COUNTIFS(Оплаты!$B$2:$B$601,B257,Оплаты!$A$2:$A$601,"&gt;="&amp;A257,Оплаты!$D$2:$D$601,"нет суммы")&gt;0,"да","нет"))</f>
        <v/>
      </c>
      <c r="F257" s="6" t="str">
        <f>IF(E257&lt;&gt;"да","",IF(I257&gt;0,"нет суммы",SUMIFS(Оплаты!$C$2:$C$601,Оплаты!$B$2:$B$601,B257,Оплаты!$E$2:$E$601,1)))</f>
        <v/>
      </c>
      <c r="G257" t="str">
        <f>IF(E257&lt;&gt;"да","",COUNTIFS(Оплаты!$B$2:$B$601,B257,Оплаты!$A$2:$A$601,"&gt;="&amp;A257,Оплаты!$D$2:$D$601,"учтена"))</f>
        <v/>
      </c>
      <c r="H257" s="6" t="str">
        <f>IF(E257&lt;&gt;"да","",SUMIFS(Оплаты!$C$2:$C$601,Оплаты!$B$2:$B$601,B257,Оплаты!$A$2:$A$601,"&gt;="&amp;A257,Оплаты!$D$2:$D$601,"учтена"))</f>
        <v/>
      </c>
      <c r="I257" t="str">
        <f>IF(E257&lt;&gt;"да","",COUNTIFS(Оплаты!$B$2:$B$601,B257,Оплаты!$A$2:$A$601,"&gt;="&amp;A257,Оплаты!$D$2:$D$601,"нет суммы"))</f>
        <v/>
      </c>
    </row>
    <row r="258">
      <c r="A258" s="2" t="n"/>
      <c r="B258" s="10" t="n"/>
      <c r="C258" s="10" t="n"/>
      <c r="D258" t="str">
        <f>IF(AND(A258="",B258=""),"",IF(A258="","нет даты",IF(B258="","нет клиента",IF(OR(A258&lt;Показатели!$B$4,A258&gt;Показатели!$B$5),"вне периода",IF(COUNTIFS(Оплаты!$B$2:$B$601,B258,Оплаты!$A$2:$A$601,"&lt;"&amp;A258,Оплаты!$D$2:$D$601,"учтена")&gt;0,"уже клиент",IF(COUNTIFS($B$1:B257,B258,$D$1:D257,"учтена")&gt;0,"повтор",IF(C258="","нет канала",IF(COUNTIF(Показатели!$B$9:$F$9,C258)=0,"неизвестный канал","учтена"))))))))</f>
        <v/>
      </c>
      <c r="E258" t="str">
        <f>IF(D258&lt;&gt;"учтена","",IF(COUNTIFS(Оплаты!$B$2:$B$601,B258,Оплаты!$A$2:$A$601,"&gt;="&amp;A258,Оплаты!$D$2:$D$601,"учтена")+COUNTIFS(Оплаты!$B$2:$B$601,B258,Оплаты!$A$2:$A$601,"&gt;="&amp;A258,Оплаты!$D$2:$D$601,"нет суммы")&gt;0,"да","нет"))</f>
        <v/>
      </c>
      <c r="F258" s="6" t="str">
        <f>IF(E258&lt;&gt;"да","",IF(I258&gt;0,"нет суммы",SUMIFS(Оплаты!$C$2:$C$601,Оплаты!$B$2:$B$601,B258,Оплаты!$E$2:$E$601,1)))</f>
        <v/>
      </c>
      <c r="G258" t="str">
        <f>IF(E258&lt;&gt;"да","",COUNTIFS(Оплаты!$B$2:$B$601,B258,Оплаты!$A$2:$A$601,"&gt;="&amp;A258,Оплаты!$D$2:$D$601,"учтена"))</f>
        <v/>
      </c>
      <c r="H258" s="6" t="str">
        <f>IF(E258&lt;&gt;"да","",SUMIFS(Оплаты!$C$2:$C$601,Оплаты!$B$2:$B$601,B258,Оплаты!$A$2:$A$601,"&gt;="&amp;A258,Оплаты!$D$2:$D$601,"учтена"))</f>
        <v/>
      </c>
      <c r="I258" t="str">
        <f>IF(E258&lt;&gt;"да","",COUNTIFS(Оплаты!$B$2:$B$601,B258,Оплаты!$A$2:$A$601,"&gt;="&amp;A258,Оплаты!$D$2:$D$601,"нет суммы"))</f>
        <v/>
      </c>
    </row>
    <row r="259">
      <c r="A259" s="2" t="n"/>
      <c r="B259" s="10" t="n"/>
      <c r="C259" s="10" t="n"/>
      <c r="D259" t="str">
        <f>IF(AND(A259="",B259=""),"",IF(A259="","нет даты",IF(B259="","нет клиента",IF(OR(A259&lt;Показатели!$B$4,A259&gt;Показатели!$B$5),"вне периода",IF(COUNTIFS(Оплаты!$B$2:$B$601,B259,Оплаты!$A$2:$A$601,"&lt;"&amp;A259,Оплаты!$D$2:$D$601,"учтена")&gt;0,"уже клиент",IF(COUNTIFS($B$1:B258,B259,$D$1:D258,"учтена")&gt;0,"повтор",IF(C259="","нет канала",IF(COUNTIF(Показатели!$B$9:$F$9,C259)=0,"неизвестный канал","учтена"))))))))</f>
        <v/>
      </c>
      <c r="E259" t="str">
        <f>IF(D259&lt;&gt;"учтена","",IF(COUNTIFS(Оплаты!$B$2:$B$601,B259,Оплаты!$A$2:$A$601,"&gt;="&amp;A259,Оплаты!$D$2:$D$601,"учтена")+COUNTIFS(Оплаты!$B$2:$B$601,B259,Оплаты!$A$2:$A$601,"&gt;="&amp;A259,Оплаты!$D$2:$D$601,"нет суммы")&gt;0,"да","нет"))</f>
        <v/>
      </c>
      <c r="F259" s="6" t="str">
        <f>IF(E259&lt;&gt;"да","",IF(I259&gt;0,"нет суммы",SUMIFS(Оплаты!$C$2:$C$601,Оплаты!$B$2:$B$601,B259,Оплаты!$E$2:$E$601,1)))</f>
        <v/>
      </c>
      <c r="G259" t="str">
        <f>IF(E259&lt;&gt;"да","",COUNTIFS(Оплаты!$B$2:$B$601,B259,Оплаты!$A$2:$A$601,"&gt;="&amp;A259,Оплаты!$D$2:$D$601,"учтена"))</f>
        <v/>
      </c>
      <c r="H259" s="6" t="str">
        <f>IF(E259&lt;&gt;"да","",SUMIFS(Оплаты!$C$2:$C$601,Оплаты!$B$2:$B$601,B259,Оплаты!$A$2:$A$601,"&gt;="&amp;A259,Оплаты!$D$2:$D$601,"учтена"))</f>
        <v/>
      </c>
      <c r="I259" t="str">
        <f>IF(E259&lt;&gt;"да","",COUNTIFS(Оплаты!$B$2:$B$601,B259,Оплаты!$A$2:$A$601,"&gt;="&amp;A259,Оплаты!$D$2:$D$601,"нет суммы"))</f>
        <v/>
      </c>
    </row>
    <row r="260">
      <c r="A260" s="2" t="n"/>
      <c r="B260" s="10" t="n"/>
      <c r="C260" s="10" t="n"/>
      <c r="D260" t="str">
        <f>IF(AND(A260="",B260=""),"",IF(A260="","нет даты",IF(B260="","нет клиента",IF(OR(A260&lt;Показатели!$B$4,A260&gt;Показатели!$B$5),"вне периода",IF(COUNTIFS(Оплаты!$B$2:$B$601,B260,Оплаты!$A$2:$A$601,"&lt;"&amp;A260,Оплаты!$D$2:$D$601,"учтена")&gt;0,"уже клиент",IF(COUNTIFS($B$1:B259,B260,$D$1:D259,"учтена")&gt;0,"повтор",IF(C260="","нет канала",IF(COUNTIF(Показатели!$B$9:$F$9,C260)=0,"неизвестный канал","учтена"))))))))</f>
        <v/>
      </c>
      <c r="E260" t="str">
        <f>IF(D260&lt;&gt;"учтена","",IF(COUNTIFS(Оплаты!$B$2:$B$601,B260,Оплаты!$A$2:$A$601,"&gt;="&amp;A260,Оплаты!$D$2:$D$601,"учтена")+COUNTIFS(Оплаты!$B$2:$B$601,B260,Оплаты!$A$2:$A$601,"&gt;="&amp;A260,Оплаты!$D$2:$D$601,"нет суммы")&gt;0,"да","нет"))</f>
        <v/>
      </c>
      <c r="F260" s="6" t="str">
        <f>IF(E260&lt;&gt;"да","",IF(I260&gt;0,"нет суммы",SUMIFS(Оплаты!$C$2:$C$601,Оплаты!$B$2:$B$601,B260,Оплаты!$E$2:$E$601,1)))</f>
        <v/>
      </c>
      <c r="G260" t="str">
        <f>IF(E260&lt;&gt;"да","",COUNTIFS(Оплаты!$B$2:$B$601,B260,Оплаты!$A$2:$A$601,"&gt;="&amp;A260,Оплаты!$D$2:$D$601,"учтена"))</f>
        <v/>
      </c>
      <c r="H260" s="6" t="str">
        <f>IF(E260&lt;&gt;"да","",SUMIFS(Оплаты!$C$2:$C$601,Оплаты!$B$2:$B$601,B260,Оплаты!$A$2:$A$601,"&gt;="&amp;A260,Оплаты!$D$2:$D$601,"учтена"))</f>
        <v/>
      </c>
      <c r="I260" t="str">
        <f>IF(E260&lt;&gt;"да","",COUNTIFS(Оплаты!$B$2:$B$601,B260,Оплаты!$A$2:$A$601,"&gt;="&amp;A260,Оплаты!$D$2:$D$601,"нет суммы"))</f>
        <v/>
      </c>
    </row>
    <row r="261">
      <c r="A261" s="2" t="n"/>
      <c r="B261" s="10" t="n"/>
      <c r="C261" s="10" t="n"/>
      <c r="D261" t="str">
        <f>IF(AND(A261="",B261=""),"",IF(A261="","нет даты",IF(B261="","нет клиента",IF(OR(A261&lt;Показатели!$B$4,A261&gt;Показатели!$B$5),"вне периода",IF(COUNTIFS(Оплаты!$B$2:$B$601,B261,Оплаты!$A$2:$A$601,"&lt;"&amp;A261,Оплаты!$D$2:$D$601,"учтена")&gt;0,"уже клиент",IF(COUNTIFS($B$1:B260,B261,$D$1:D260,"учтена")&gt;0,"повтор",IF(C261="","нет канала",IF(COUNTIF(Показатели!$B$9:$F$9,C261)=0,"неизвестный канал","учтена"))))))))</f>
        <v/>
      </c>
      <c r="E261" t="str">
        <f>IF(D261&lt;&gt;"учтена","",IF(COUNTIFS(Оплаты!$B$2:$B$601,B261,Оплаты!$A$2:$A$601,"&gt;="&amp;A261,Оплаты!$D$2:$D$601,"учтена")+COUNTIFS(Оплаты!$B$2:$B$601,B261,Оплаты!$A$2:$A$601,"&gt;="&amp;A261,Оплаты!$D$2:$D$601,"нет суммы")&gt;0,"да","нет"))</f>
        <v/>
      </c>
      <c r="F261" s="6" t="str">
        <f>IF(E261&lt;&gt;"да","",IF(I261&gt;0,"нет суммы",SUMIFS(Оплаты!$C$2:$C$601,Оплаты!$B$2:$B$601,B261,Оплаты!$E$2:$E$601,1)))</f>
        <v/>
      </c>
      <c r="G261" t="str">
        <f>IF(E261&lt;&gt;"да","",COUNTIFS(Оплаты!$B$2:$B$601,B261,Оплаты!$A$2:$A$601,"&gt;="&amp;A261,Оплаты!$D$2:$D$601,"учтена"))</f>
        <v/>
      </c>
      <c r="H261" s="6" t="str">
        <f>IF(E261&lt;&gt;"да","",SUMIFS(Оплаты!$C$2:$C$601,Оплаты!$B$2:$B$601,B261,Оплаты!$A$2:$A$601,"&gt;="&amp;A261,Оплаты!$D$2:$D$601,"учтена"))</f>
        <v/>
      </c>
      <c r="I261" t="str">
        <f>IF(E261&lt;&gt;"да","",COUNTIFS(Оплаты!$B$2:$B$601,B261,Оплаты!$A$2:$A$601,"&gt;="&amp;A261,Оплаты!$D$2:$D$601,"нет суммы"))</f>
        <v/>
      </c>
    </row>
    <row r="262">
      <c r="A262" s="2" t="n"/>
      <c r="B262" s="10" t="n"/>
      <c r="C262" s="10" t="n"/>
      <c r="D262" t="str">
        <f>IF(AND(A262="",B262=""),"",IF(A262="","нет даты",IF(B262="","нет клиента",IF(OR(A262&lt;Показатели!$B$4,A262&gt;Показатели!$B$5),"вне периода",IF(COUNTIFS(Оплаты!$B$2:$B$601,B262,Оплаты!$A$2:$A$601,"&lt;"&amp;A262,Оплаты!$D$2:$D$601,"учтена")&gt;0,"уже клиент",IF(COUNTIFS($B$1:B261,B262,$D$1:D261,"учтена")&gt;0,"повтор",IF(C262="","нет канала",IF(COUNTIF(Показатели!$B$9:$F$9,C262)=0,"неизвестный канал","учтена"))))))))</f>
        <v/>
      </c>
      <c r="E262" t="str">
        <f>IF(D262&lt;&gt;"учтена","",IF(COUNTIFS(Оплаты!$B$2:$B$601,B262,Оплаты!$A$2:$A$601,"&gt;="&amp;A262,Оплаты!$D$2:$D$601,"учтена")+COUNTIFS(Оплаты!$B$2:$B$601,B262,Оплаты!$A$2:$A$601,"&gt;="&amp;A262,Оплаты!$D$2:$D$601,"нет суммы")&gt;0,"да","нет"))</f>
        <v/>
      </c>
      <c r="F262" s="6" t="str">
        <f>IF(E262&lt;&gt;"да","",IF(I262&gt;0,"нет суммы",SUMIFS(Оплаты!$C$2:$C$601,Оплаты!$B$2:$B$601,B262,Оплаты!$E$2:$E$601,1)))</f>
        <v/>
      </c>
      <c r="G262" t="str">
        <f>IF(E262&lt;&gt;"да","",COUNTIFS(Оплаты!$B$2:$B$601,B262,Оплаты!$A$2:$A$601,"&gt;="&amp;A262,Оплаты!$D$2:$D$601,"учтена"))</f>
        <v/>
      </c>
      <c r="H262" s="6" t="str">
        <f>IF(E262&lt;&gt;"да","",SUMIFS(Оплаты!$C$2:$C$601,Оплаты!$B$2:$B$601,B262,Оплаты!$A$2:$A$601,"&gt;="&amp;A262,Оплаты!$D$2:$D$601,"учтена"))</f>
        <v/>
      </c>
      <c r="I262" t="str">
        <f>IF(E262&lt;&gt;"да","",COUNTIFS(Оплаты!$B$2:$B$601,B262,Оплаты!$A$2:$A$601,"&gt;="&amp;A262,Оплаты!$D$2:$D$601,"нет суммы"))</f>
        <v/>
      </c>
    </row>
    <row r="263">
      <c r="A263" s="2" t="n"/>
      <c r="B263" s="10" t="n"/>
      <c r="C263" s="10" t="n"/>
      <c r="D263" t="str">
        <f>IF(AND(A263="",B263=""),"",IF(A263="","нет даты",IF(B263="","нет клиента",IF(OR(A263&lt;Показатели!$B$4,A263&gt;Показатели!$B$5),"вне периода",IF(COUNTIFS(Оплаты!$B$2:$B$601,B263,Оплаты!$A$2:$A$601,"&lt;"&amp;A263,Оплаты!$D$2:$D$601,"учтена")&gt;0,"уже клиент",IF(COUNTIFS($B$1:B262,B263,$D$1:D262,"учтена")&gt;0,"повтор",IF(C263="","нет канала",IF(COUNTIF(Показатели!$B$9:$F$9,C263)=0,"неизвестный канал","учтена"))))))))</f>
        <v/>
      </c>
      <c r="E263" t="str">
        <f>IF(D263&lt;&gt;"учтена","",IF(COUNTIFS(Оплаты!$B$2:$B$601,B263,Оплаты!$A$2:$A$601,"&gt;="&amp;A263,Оплаты!$D$2:$D$601,"учтена")+COUNTIFS(Оплаты!$B$2:$B$601,B263,Оплаты!$A$2:$A$601,"&gt;="&amp;A263,Оплаты!$D$2:$D$601,"нет суммы")&gt;0,"да","нет"))</f>
        <v/>
      </c>
      <c r="F263" s="6" t="str">
        <f>IF(E263&lt;&gt;"да","",IF(I263&gt;0,"нет суммы",SUMIFS(Оплаты!$C$2:$C$601,Оплаты!$B$2:$B$601,B263,Оплаты!$E$2:$E$601,1)))</f>
        <v/>
      </c>
      <c r="G263" t="str">
        <f>IF(E263&lt;&gt;"да","",COUNTIFS(Оплаты!$B$2:$B$601,B263,Оплаты!$A$2:$A$601,"&gt;="&amp;A263,Оплаты!$D$2:$D$601,"учтена"))</f>
        <v/>
      </c>
      <c r="H263" s="6" t="str">
        <f>IF(E263&lt;&gt;"да","",SUMIFS(Оплаты!$C$2:$C$601,Оплаты!$B$2:$B$601,B263,Оплаты!$A$2:$A$601,"&gt;="&amp;A263,Оплаты!$D$2:$D$601,"учтена"))</f>
        <v/>
      </c>
      <c r="I263" t="str">
        <f>IF(E263&lt;&gt;"да","",COUNTIFS(Оплаты!$B$2:$B$601,B263,Оплаты!$A$2:$A$601,"&gt;="&amp;A263,Оплаты!$D$2:$D$601,"нет суммы"))</f>
        <v/>
      </c>
    </row>
    <row r="264">
      <c r="A264" s="2" t="n"/>
      <c r="B264" s="10" t="n"/>
      <c r="C264" s="10" t="n"/>
      <c r="D264" t="str">
        <f>IF(AND(A264="",B264=""),"",IF(A264="","нет даты",IF(B264="","нет клиента",IF(OR(A264&lt;Показатели!$B$4,A264&gt;Показатели!$B$5),"вне периода",IF(COUNTIFS(Оплаты!$B$2:$B$601,B264,Оплаты!$A$2:$A$601,"&lt;"&amp;A264,Оплаты!$D$2:$D$601,"учтена")&gt;0,"уже клиент",IF(COUNTIFS($B$1:B263,B264,$D$1:D263,"учтена")&gt;0,"повтор",IF(C264="","нет канала",IF(COUNTIF(Показатели!$B$9:$F$9,C264)=0,"неизвестный канал","учтена"))))))))</f>
        <v/>
      </c>
      <c r="E264" t="str">
        <f>IF(D264&lt;&gt;"учтена","",IF(COUNTIFS(Оплаты!$B$2:$B$601,B264,Оплаты!$A$2:$A$601,"&gt;="&amp;A264,Оплаты!$D$2:$D$601,"учтена")+COUNTIFS(Оплаты!$B$2:$B$601,B264,Оплаты!$A$2:$A$601,"&gt;="&amp;A264,Оплаты!$D$2:$D$601,"нет суммы")&gt;0,"да","нет"))</f>
        <v/>
      </c>
      <c r="F264" s="6" t="str">
        <f>IF(E264&lt;&gt;"да","",IF(I264&gt;0,"нет суммы",SUMIFS(Оплаты!$C$2:$C$601,Оплаты!$B$2:$B$601,B264,Оплаты!$E$2:$E$601,1)))</f>
        <v/>
      </c>
      <c r="G264" t="str">
        <f>IF(E264&lt;&gt;"да","",COUNTIFS(Оплаты!$B$2:$B$601,B264,Оплаты!$A$2:$A$601,"&gt;="&amp;A264,Оплаты!$D$2:$D$601,"учтена"))</f>
        <v/>
      </c>
      <c r="H264" s="6" t="str">
        <f>IF(E264&lt;&gt;"да","",SUMIFS(Оплаты!$C$2:$C$601,Оплаты!$B$2:$B$601,B264,Оплаты!$A$2:$A$601,"&gt;="&amp;A264,Оплаты!$D$2:$D$601,"учтена"))</f>
        <v/>
      </c>
      <c r="I264" t="str">
        <f>IF(E264&lt;&gt;"да","",COUNTIFS(Оплаты!$B$2:$B$601,B264,Оплаты!$A$2:$A$601,"&gt;="&amp;A264,Оплаты!$D$2:$D$601,"нет суммы"))</f>
        <v/>
      </c>
    </row>
    <row r="265">
      <c r="A265" s="2" t="n"/>
      <c r="B265" s="10" t="n"/>
      <c r="C265" s="10" t="n"/>
      <c r="D265" t="str">
        <f>IF(AND(A265="",B265=""),"",IF(A265="","нет даты",IF(B265="","нет клиента",IF(OR(A265&lt;Показатели!$B$4,A265&gt;Показатели!$B$5),"вне периода",IF(COUNTIFS(Оплаты!$B$2:$B$601,B265,Оплаты!$A$2:$A$601,"&lt;"&amp;A265,Оплаты!$D$2:$D$601,"учтена")&gt;0,"уже клиент",IF(COUNTIFS($B$1:B264,B265,$D$1:D264,"учтена")&gt;0,"повтор",IF(C265="","нет канала",IF(COUNTIF(Показатели!$B$9:$F$9,C265)=0,"неизвестный канал","учтена"))))))))</f>
        <v/>
      </c>
      <c r="E265" t="str">
        <f>IF(D265&lt;&gt;"учтена","",IF(COUNTIFS(Оплаты!$B$2:$B$601,B265,Оплаты!$A$2:$A$601,"&gt;="&amp;A265,Оплаты!$D$2:$D$601,"учтена")+COUNTIFS(Оплаты!$B$2:$B$601,B265,Оплаты!$A$2:$A$601,"&gt;="&amp;A265,Оплаты!$D$2:$D$601,"нет суммы")&gt;0,"да","нет"))</f>
        <v/>
      </c>
      <c r="F265" s="6" t="str">
        <f>IF(E265&lt;&gt;"да","",IF(I265&gt;0,"нет суммы",SUMIFS(Оплаты!$C$2:$C$601,Оплаты!$B$2:$B$601,B265,Оплаты!$E$2:$E$601,1)))</f>
        <v/>
      </c>
      <c r="G265" t="str">
        <f>IF(E265&lt;&gt;"да","",COUNTIFS(Оплаты!$B$2:$B$601,B265,Оплаты!$A$2:$A$601,"&gt;="&amp;A265,Оплаты!$D$2:$D$601,"учтена"))</f>
        <v/>
      </c>
      <c r="H265" s="6" t="str">
        <f>IF(E265&lt;&gt;"да","",SUMIFS(Оплаты!$C$2:$C$601,Оплаты!$B$2:$B$601,B265,Оплаты!$A$2:$A$601,"&gt;="&amp;A265,Оплаты!$D$2:$D$601,"учтена"))</f>
        <v/>
      </c>
      <c r="I265" t="str">
        <f>IF(E265&lt;&gt;"да","",COUNTIFS(Оплаты!$B$2:$B$601,B265,Оплаты!$A$2:$A$601,"&gt;="&amp;A265,Оплаты!$D$2:$D$601,"нет суммы"))</f>
        <v/>
      </c>
    </row>
    <row r="266">
      <c r="A266" s="2" t="n"/>
      <c r="B266" s="10" t="n"/>
      <c r="C266" s="10" t="n"/>
      <c r="D266" t="str">
        <f>IF(AND(A266="",B266=""),"",IF(A266="","нет даты",IF(B266="","нет клиента",IF(OR(A266&lt;Показатели!$B$4,A266&gt;Показатели!$B$5),"вне периода",IF(COUNTIFS(Оплаты!$B$2:$B$601,B266,Оплаты!$A$2:$A$601,"&lt;"&amp;A266,Оплаты!$D$2:$D$601,"учтена")&gt;0,"уже клиент",IF(COUNTIFS($B$1:B265,B266,$D$1:D265,"учтена")&gt;0,"повтор",IF(C266="","нет канала",IF(COUNTIF(Показатели!$B$9:$F$9,C266)=0,"неизвестный канал","учтена"))))))))</f>
        <v/>
      </c>
      <c r="E266" t="str">
        <f>IF(D266&lt;&gt;"учтена","",IF(COUNTIFS(Оплаты!$B$2:$B$601,B266,Оплаты!$A$2:$A$601,"&gt;="&amp;A266,Оплаты!$D$2:$D$601,"учтена")+COUNTIFS(Оплаты!$B$2:$B$601,B266,Оплаты!$A$2:$A$601,"&gt;="&amp;A266,Оплаты!$D$2:$D$601,"нет суммы")&gt;0,"да","нет"))</f>
        <v/>
      </c>
      <c r="F266" s="6" t="str">
        <f>IF(E266&lt;&gt;"да","",IF(I266&gt;0,"нет суммы",SUMIFS(Оплаты!$C$2:$C$601,Оплаты!$B$2:$B$601,B266,Оплаты!$E$2:$E$601,1)))</f>
        <v/>
      </c>
      <c r="G266" t="str">
        <f>IF(E266&lt;&gt;"да","",COUNTIFS(Оплаты!$B$2:$B$601,B266,Оплаты!$A$2:$A$601,"&gt;="&amp;A266,Оплаты!$D$2:$D$601,"учтена"))</f>
        <v/>
      </c>
      <c r="H266" s="6" t="str">
        <f>IF(E266&lt;&gt;"да","",SUMIFS(Оплаты!$C$2:$C$601,Оплаты!$B$2:$B$601,B266,Оплаты!$A$2:$A$601,"&gt;="&amp;A266,Оплаты!$D$2:$D$601,"учтена"))</f>
        <v/>
      </c>
      <c r="I266" t="str">
        <f>IF(E266&lt;&gt;"да","",COUNTIFS(Оплаты!$B$2:$B$601,B266,Оплаты!$A$2:$A$601,"&gt;="&amp;A266,Оплаты!$D$2:$D$601,"нет суммы"))</f>
        <v/>
      </c>
    </row>
    <row r="267">
      <c r="A267" s="2" t="n"/>
      <c r="B267" s="10" t="n"/>
      <c r="C267" s="10" t="n"/>
      <c r="D267" t="str">
        <f>IF(AND(A267="",B267=""),"",IF(A267="","нет даты",IF(B267="","нет клиента",IF(OR(A267&lt;Показатели!$B$4,A267&gt;Показатели!$B$5),"вне периода",IF(COUNTIFS(Оплаты!$B$2:$B$601,B267,Оплаты!$A$2:$A$601,"&lt;"&amp;A267,Оплаты!$D$2:$D$601,"учтена")&gt;0,"уже клиент",IF(COUNTIFS($B$1:B266,B267,$D$1:D266,"учтена")&gt;0,"повтор",IF(C267="","нет канала",IF(COUNTIF(Показатели!$B$9:$F$9,C267)=0,"неизвестный канал","учтена"))))))))</f>
        <v/>
      </c>
      <c r="E267" t="str">
        <f>IF(D267&lt;&gt;"учтена","",IF(COUNTIFS(Оплаты!$B$2:$B$601,B267,Оплаты!$A$2:$A$601,"&gt;="&amp;A267,Оплаты!$D$2:$D$601,"учтена")+COUNTIFS(Оплаты!$B$2:$B$601,B267,Оплаты!$A$2:$A$601,"&gt;="&amp;A267,Оплаты!$D$2:$D$601,"нет суммы")&gt;0,"да","нет"))</f>
        <v/>
      </c>
      <c r="F267" s="6" t="str">
        <f>IF(E267&lt;&gt;"да","",IF(I267&gt;0,"нет суммы",SUMIFS(Оплаты!$C$2:$C$601,Оплаты!$B$2:$B$601,B267,Оплаты!$E$2:$E$601,1)))</f>
        <v/>
      </c>
      <c r="G267" t="str">
        <f>IF(E267&lt;&gt;"да","",COUNTIFS(Оплаты!$B$2:$B$601,B267,Оплаты!$A$2:$A$601,"&gt;="&amp;A267,Оплаты!$D$2:$D$601,"учтена"))</f>
        <v/>
      </c>
      <c r="H267" s="6" t="str">
        <f>IF(E267&lt;&gt;"да","",SUMIFS(Оплаты!$C$2:$C$601,Оплаты!$B$2:$B$601,B267,Оплаты!$A$2:$A$601,"&gt;="&amp;A267,Оплаты!$D$2:$D$601,"учтена"))</f>
        <v/>
      </c>
      <c r="I267" t="str">
        <f>IF(E267&lt;&gt;"да","",COUNTIFS(Оплаты!$B$2:$B$601,B267,Оплаты!$A$2:$A$601,"&gt;="&amp;A267,Оплаты!$D$2:$D$601,"нет суммы"))</f>
        <v/>
      </c>
    </row>
    <row r="268">
      <c r="A268" s="2" t="n"/>
      <c r="B268" s="10" t="n"/>
      <c r="C268" s="10" t="n"/>
      <c r="D268" t="str">
        <f>IF(AND(A268="",B268=""),"",IF(A268="","нет даты",IF(B268="","нет клиента",IF(OR(A268&lt;Показатели!$B$4,A268&gt;Показатели!$B$5),"вне периода",IF(COUNTIFS(Оплаты!$B$2:$B$601,B268,Оплаты!$A$2:$A$601,"&lt;"&amp;A268,Оплаты!$D$2:$D$601,"учтена")&gt;0,"уже клиент",IF(COUNTIFS($B$1:B267,B268,$D$1:D267,"учтена")&gt;0,"повтор",IF(C268="","нет канала",IF(COUNTIF(Показатели!$B$9:$F$9,C268)=0,"неизвестный канал","учтена"))))))))</f>
        <v/>
      </c>
      <c r="E268" t="str">
        <f>IF(D268&lt;&gt;"учтена","",IF(COUNTIFS(Оплаты!$B$2:$B$601,B268,Оплаты!$A$2:$A$601,"&gt;="&amp;A268,Оплаты!$D$2:$D$601,"учтена")+COUNTIFS(Оплаты!$B$2:$B$601,B268,Оплаты!$A$2:$A$601,"&gt;="&amp;A268,Оплаты!$D$2:$D$601,"нет суммы")&gt;0,"да","нет"))</f>
        <v/>
      </c>
      <c r="F268" s="6" t="str">
        <f>IF(E268&lt;&gt;"да","",IF(I268&gt;0,"нет суммы",SUMIFS(Оплаты!$C$2:$C$601,Оплаты!$B$2:$B$601,B268,Оплаты!$E$2:$E$601,1)))</f>
        <v/>
      </c>
      <c r="G268" t="str">
        <f>IF(E268&lt;&gt;"да","",COUNTIFS(Оплаты!$B$2:$B$601,B268,Оплаты!$A$2:$A$601,"&gt;="&amp;A268,Оплаты!$D$2:$D$601,"учтена"))</f>
        <v/>
      </c>
      <c r="H268" s="6" t="str">
        <f>IF(E268&lt;&gt;"да","",SUMIFS(Оплаты!$C$2:$C$601,Оплаты!$B$2:$B$601,B268,Оплаты!$A$2:$A$601,"&gt;="&amp;A268,Оплаты!$D$2:$D$601,"учтена"))</f>
        <v/>
      </c>
      <c r="I268" t="str">
        <f>IF(E268&lt;&gt;"да","",COUNTIFS(Оплаты!$B$2:$B$601,B268,Оплаты!$A$2:$A$601,"&gt;="&amp;A268,Оплаты!$D$2:$D$601,"нет суммы"))</f>
        <v/>
      </c>
    </row>
    <row r="269">
      <c r="A269" s="2" t="n"/>
      <c r="B269" s="10" t="n"/>
      <c r="C269" s="10" t="n"/>
      <c r="D269" t="str">
        <f>IF(AND(A269="",B269=""),"",IF(A269="","нет даты",IF(B269="","нет клиента",IF(OR(A269&lt;Показатели!$B$4,A269&gt;Показатели!$B$5),"вне периода",IF(COUNTIFS(Оплаты!$B$2:$B$601,B269,Оплаты!$A$2:$A$601,"&lt;"&amp;A269,Оплаты!$D$2:$D$601,"учтена")&gt;0,"уже клиент",IF(COUNTIFS($B$1:B268,B269,$D$1:D268,"учтена")&gt;0,"повтор",IF(C269="","нет канала",IF(COUNTIF(Показатели!$B$9:$F$9,C269)=0,"неизвестный канал","учтена"))))))))</f>
        <v/>
      </c>
      <c r="E269" t="str">
        <f>IF(D269&lt;&gt;"учтена","",IF(COUNTIFS(Оплаты!$B$2:$B$601,B269,Оплаты!$A$2:$A$601,"&gt;="&amp;A269,Оплаты!$D$2:$D$601,"учтена")+COUNTIFS(Оплаты!$B$2:$B$601,B269,Оплаты!$A$2:$A$601,"&gt;="&amp;A269,Оплаты!$D$2:$D$601,"нет суммы")&gt;0,"да","нет"))</f>
        <v/>
      </c>
      <c r="F269" s="6" t="str">
        <f>IF(E269&lt;&gt;"да","",IF(I269&gt;0,"нет суммы",SUMIFS(Оплаты!$C$2:$C$601,Оплаты!$B$2:$B$601,B269,Оплаты!$E$2:$E$601,1)))</f>
        <v/>
      </c>
      <c r="G269" t="str">
        <f>IF(E269&lt;&gt;"да","",COUNTIFS(Оплаты!$B$2:$B$601,B269,Оплаты!$A$2:$A$601,"&gt;="&amp;A269,Оплаты!$D$2:$D$601,"учтена"))</f>
        <v/>
      </c>
      <c r="H269" s="6" t="str">
        <f>IF(E269&lt;&gt;"да","",SUMIFS(Оплаты!$C$2:$C$601,Оплаты!$B$2:$B$601,B269,Оплаты!$A$2:$A$601,"&gt;="&amp;A269,Оплаты!$D$2:$D$601,"учтена"))</f>
        <v/>
      </c>
      <c r="I269" t="str">
        <f>IF(E269&lt;&gt;"да","",COUNTIFS(Оплаты!$B$2:$B$601,B269,Оплаты!$A$2:$A$601,"&gt;="&amp;A269,Оплаты!$D$2:$D$601,"нет суммы"))</f>
        <v/>
      </c>
    </row>
    <row r="270">
      <c r="A270" s="2" t="n"/>
      <c r="B270" s="10" t="n"/>
      <c r="C270" s="10" t="n"/>
      <c r="D270" t="str">
        <f>IF(AND(A270="",B270=""),"",IF(A270="","нет даты",IF(B270="","нет клиента",IF(OR(A270&lt;Показатели!$B$4,A270&gt;Показатели!$B$5),"вне периода",IF(COUNTIFS(Оплаты!$B$2:$B$601,B270,Оплаты!$A$2:$A$601,"&lt;"&amp;A270,Оплаты!$D$2:$D$601,"учтена")&gt;0,"уже клиент",IF(COUNTIFS($B$1:B269,B270,$D$1:D269,"учтена")&gt;0,"повтор",IF(C270="","нет канала",IF(COUNTIF(Показатели!$B$9:$F$9,C270)=0,"неизвестный канал","учтена"))))))))</f>
        <v/>
      </c>
      <c r="E270" t="str">
        <f>IF(D270&lt;&gt;"учтена","",IF(COUNTIFS(Оплаты!$B$2:$B$601,B270,Оплаты!$A$2:$A$601,"&gt;="&amp;A270,Оплаты!$D$2:$D$601,"учтена")+COUNTIFS(Оплаты!$B$2:$B$601,B270,Оплаты!$A$2:$A$601,"&gt;="&amp;A270,Оплаты!$D$2:$D$601,"нет суммы")&gt;0,"да","нет"))</f>
        <v/>
      </c>
      <c r="F270" s="6" t="str">
        <f>IF(E270&lt;&gt;"да","",IF(I270&gt;0,"нет суммы",SUMIFS(Оплаты!$C$2:$C$601,Оплаты!$B$2:$B$601,B270,Оплаты!$E$2:$E$601,1)))</f>
        <v/>
      </c>
      <c r="G270" t="str">
        <f>IF(E270&lt;&gt;"да","",COUNTIFS(Оплаты!$B$2:$B$601,B270,Оплаты!$A$2:$A$601,"&gt;="&amp;A270,Оплаты!$D$2:$D$601,"учтена"))</f>
        <v/>
      </c>
      <c r="H270" s="6" t="str">
        <f>IF(E270&lt;&gt;"да","",SUMIFS(Оплаты!$C$2:$C$601,Оплаты!$B$2:$B$601,B270,Оплаты!$A$2:$A$601,"&gt;="&amp;A270,Оплаты!$D$2:$D$601,"учтена"))</f>
        <v/>
      </c>
      <c r="I270" t="str">
        <f>IF(E270&lt;&gt;"да","",COUNTIFS(Оплаты!$B$2:$B$601,B270,Оплаты!$A$2:$A$601,"&gt;="&amp;A270,Оплаты!$D$2:$D$601,"нет суммы"))</f>
        <v/>
      </c>
    </row>
    <row r="271">
      <c r="A271" s="2" t="n"/>
      <c r="B271" s="10" t="n"/>
      <c r="C271" s="10" t="n"/>
      <c r="D271" t="str">
        <f>IF(AND(A271="",B271=""),"",IF(A271="","нет даты",IF(B271="","нет клиента",IF(OR(A271&lt;Показатели!$B$4,A271&gt;Показатели!$B$5),"вне периода",IF(COUNTIFS(Оплаты!$B$2:$B$601,B271,Оплаты!$A$2:$A$601,"&lt;"&amp;A271,Оплаты!$D$2:$D$601,"учтена")&gt;0,"уже клиент",IF(COUNTIFS($B$1:B270,B271,$D$1:D270,"учтена")&gt;0,"повтор",IF(C271="","нет канала",IF(COUNTIF(Показатели!$B$9:$F$9,C271)=0,"неизвестный канал","учтена"))))))))</f>
        <v/>
      </c>
      <c r="E271" t="str">
        <f>IF(D271&lt;&gt;"учтена","",IF(COUNTIFS(Оплаты!$B$2:$B$601,B271,Оплаты!$A$2:$A$601,"&gt;="&amp;A271,Оплаты!$D$2:$D$601,"учтена")+COUNTIFS(Оплаты!$B$2:$B$601,B271,Оплаты!$A$2:$A$601,"&gt;="&amp;A271,Оплаты!$D$2:$D$601,"нет суммы")&gt;0,"да","нет"))</f>
        <v/>
      </c>
      <c r="F271" s="6" t="str">
        <f>IF(E271&lt;&gt;"да","",IF(I271&gt;0,"нет суммы",SUMIFS(Оплаты!$C$2:$C$601,Оплаты!$B$2:$B$601,B271,Оплаты!$E$2:$E$601,1)))</f>
        <v/>
      </c>
      <c r="G271" t="str">
        <f>IF(E271&lt;&gt;"да","",COUNTIFS(Оплаты!$B$2:$B$601,B271,Оплаты!$A$2:$A$601,"&gt;="&amp;A271,Оплаты!$D$2:$D$601,"учтена"))</f>
        <v/>
      </c>
      <c r="H271" s="6" t="str">
        <f>IF(E271&lt;&gt;"да","",SUMIFS(Оплаты!$C$2:$C$601,Оплаты!$B$2:$B$601,B271,Оплаты!$A$2:$A$601,"&gt;="&amp;A271,Оплаты!$D$2:$D$601,"учтена"))</f>
        <v/>
      </c>
      <c r="I271" t="str">
        <f>IF(E271&lt;&gt;"да","",COUNTIFS(Оплаты!$B$2:$B$601,B271,Оплаты!$A$2:$A$601,"&gt;="&amp;A271,Оплаты!$D$2:$D$601,"нет суммы"))</f>
        <v/>
      </c>
    </row>
    <row r="272">
      <c r="A272" s="2" t="n"/>
      <c r="B272" s="10" t="n"/>
      <c r="C272" s="10" t="n"/>
      <c r="D272" t="str">
        <f>IF(AND(A272="",B272=""),"",IF(A272="","нет даты",IF(B272="","нет клиента",IF(OR(A272&lt;Показатели!$B$4,A272&gt;Показатели!$B$5),"вне периода",IF(COUNTIFS(Оплаты!$B$2:$B$601,B272,Оплаты!$A$2:$A$601,"&lt;"&amp;A272,Оплаты!$D$2:$D$601,"учтена")&gt;0,"уже клиент",IF(COUNTIFS($B$1:B271,B272,$D$1:D271,"учтена")&gt;0,"повтор",IF(C272="","нет канала",IF(COUNTIF(Показатели!$B$9:$F$9,C272)=0,"неизвестный канал","учтена"))))))))</f>
        <v/>
      </c>
      <c r="E272" t="str">
        <f>IF(D272&lt;&gt;"учтена","",IF(COUNTIFS(Оплаты!$B$2:$B$601,B272,Оплаты!$A$2:$A$601,"&gt;="&amp;A272,Оплаты!$D$2:$D$601,"учтена")+COUNTIFS(Оплаты!$B$2:$B$601,B272,Оплаты!$A$2:$A$601,"&gt;="&amp;A272,Оплаты!$D$2:$D$601,"нет суммы")&gt;0,"да","нет"))</f>
        <v/>
      </c>
      <c r="F272" s="6" t="str">
        <f>IF(E272&lt;&gt;"да","",IF(I272&gt;0,"нет суммы",SUMIFS(Оплаты!$C$2:$C$601,Оплаты!$B$2:$B$601,B272,Оплаты!$E$2:$E$601,1)))</f>
        <v/>
      </c>
      <c r="G272" t="str">
        <f>IF(E272&lt;&gt;"да","",COUNTIFS(Оплаты!$B$2:$B$601,B272,Оплаты!$A$2:$A$601,"&gt;="&amp;A272,Оплаты!$D$2:$D$601,"учтена"))</f>
        <v/>
      </c>
      <c r="H272" s="6" t="str">
        <f>IF(E272&lt;&gt;"да","",SUMIFS(Оплаты!$C$2:$C$601,Оплаты!$B$2:$B$601,B272,Оплаты!$A$2:$A$601,"&gt;="&amp;A272,Оплаты!$D$2:$D$601,"учтена"))</f>
        <v/>
      </c>
      <c r="I272" t="str">
        <f>IF(E272&lt;&gt;"да","",COUNTIFS(Оплаты!$B$2:$B$601,B272,Оплаты!$A$2:$A$601,"&gt;="&amp;A272,Оплаты!$D$2:$D$601,"нет суммы"))</f>
        <v/>
      </c>
    </row>
    <row r="273">
      <c r="A273" s="2" t="n"/>
      <c r="B273" s="10" t="n"/>
      <c r="C273" s="10" t="n"/>
      <c r="D273" t="str">
        <f>IF(AND(A273="",B273=""),"",IF(A273="","нет даты",IF(B273="","нет клиента",IF(OR(A273&lt;Показатели!$B$4,A273&gt;Показатели!$B$5),"вне периода",IF(COUNTIFS(Оплаты!$B$2:$B$601,B273,Оплаты!$A$2:$A$601,"&lt;"&amp;A273,Оплаты!$D$2:$D$601,"учтена")&gt;0,"уже клиент",IF(COUNTIFS($B$1:B272,B273,$D$1:D272,"учтена")&gt;0,"повтор",IF(C273="","нет канала",IF(COUNTIF(Показатели!$B$9:$F$9,C273)=0,"неизвестный канал","учтена"))))))))</f>
        <v/>
      </c>
      <c r="E273" t="str">
        <f>IF(D273&lt;&gt;"учтена","",IF(COUNTIFS(Оплаты!$B$2:$B$601,B273,Оплаты!$A$2:$A$601,"&gt;="&amp;A273,Оплаты!$D$2:$D$601,"учтена")+COUNTIFS(Оплаты!$B$2:$B$601,B273,Оплаты!$A$2:$A$601,"&gt;="&amp;A273,Оплаты!$D$2:$D$601,"нет суммы")&gt;0,"да","нет"))</f>
        <v/>
      </c>
      <c r="F273" s="6" t="str">
        <f>IF(E273&lt;&gt;"да","",IF(I273&gt;0,"нет суммы",SUMIFS(Оплаты!$C$2:$C$601,Оплаты!$B$2:$B$601,B273,Оплаты!$E$2:$E$601,1)))</f>
        <v/>
      </c>
      <c r="G273" t="str">
        <f>IF(E273&lt;&gt;"да","",COUNTIFS(Оплаты!$B$2:$B$601,B273,Оплаты!$A$2:$A$601,"&gt;="&amp;A273,Оплаты!$D$2:$D$601,"учтена"))</f>
        <v/>
      </c>
      <c r="H273" s="6" t="str">
        <f>IF(E273&lt;&gt;"да","",SUMIFS(Оплаты!$C$2:$C$601,Оплаты!$B$2:$B$601,B273,Оплаты!$A$2:$A$601,"&gt;="&amp;A273,Оплаты!$D$2:$D$601,"учтена"))</f>
        <v/>
      </c>
      <c r="I273" t="str">
        <f>IF(E273&lt;&gt;"да","",COUNTIFS(Оплаты!$B$2:$B$601,B273,Оплаты!$A$2:$A$601,"&gt;="&amp;A273,Оплаты!$D$2:$D$601,"нет суммы"))</f>
        <v/>
      </c>
    </row>
    <row r="274">
      <c r="A274" s="2" t="n"/>
      <c r="B274" s="10" t="n"/>
      <c r="C274" s="10" t="n"/>
      <c r="D274" t="str">
        <f>IF(AND(A274="",B274=""),"",IF(A274="","нет даты",IF(B274="","нет клиента",IF(OR(A274&lt;Показатели!$B$4,A274&gt;Показатели!$B$5),"вне периода",IF(COUNTIFS(Оплаты!$B$2:$B$601,B274,Оплаты!$A$2:$A$601,"&lt;"&amp;A274,Оплаты!$D$2:$D$601,"учтена")&gt;0,"уже клиент",IF(COUNTIFS($B$1:B273,B274,$D$1:D273,"учтена")&gt;0,"повтор",IF(C274="","нет канала",IF(COUNTIF(Показатели!$B$9:$F$9,C274)=0,"неизвестный канал","учтена"))))))))</f>
        <v/>
      </c>
      <c r="E274" t="str">
        <f>IF(D274&lt;&gt;"учтена","",IF(COUNTIFS(Оплаты!$B$2:$B$601,B274,Оплаты!$A$2:$A$601,"&gt;="&amp;A274,Оплаты!$D$2:$D$601,"учтена")+COUNTIFS(Оплаты!$B$2:$B$601,B274,Оплаты!$A$2:$A$601,"&gt;="&amp;A274,Оплаты!$D$2:$D$601,"нет суммы")&gt;0,"да","нет"))</f>
        <v/>
      </c>
      <c r="F274" s="6" t="str">
        <f>IF(E274&lt;&gt;"да","",IF(I274&gt;0,"нет суммы",SUMIFS(Оплаты!$C$2:$C$601,Оплаты!$B$2:$B$601,B274,Оплаты!$E$2:$E$601,1)))</f>
        <v/>
      </c>
      <c r="G274" t="str">
        <f>IF(E274&lt;&gt;"да","",COUNTIFS(Оплаты!$B$2:$B$601,B274,Оплаты!$A$2:$A$601,"&gt;="&amp;A274,Оплаты!$D$2:$D$601,"учтена"))</f>
        <v/>
      </c>
      <c r="H274" s="6" t="str">
        <f>IF(E274&lt;&gt;"да","",SUMIFS(Оплаты!$C$2:$C$601,Оплаты!$B$2:$B$601,B274,Оплаты!$A$2:$A$601,"&gt;="&amp;A274,Оплаты!$D$2:$D$601,"учтена"))</f>
        <v/>
      </c>
      <c r="I274" t="str">
        <f>IF(E274&lt;&gt;"да","",COUNTIFS(Оплаты!$B$2:$B$601,B274,Оплаты!$A$2:$A$601,"&gt;="&amp;A274,Оплаты!$D$2:$D$601,"нет суммы"))</f>
        <v/>
      </c>
    </row>
    <row r="275">
      <c r="A275" s="2" t="n"/>
      <c r="B275" s="10" t="n"/>
      <c r="C275" s="10" t="n"/>
      <c r="D275" t="str">
        <f>IF(AND(A275="",B275=""),"",IF(A275="","нет даты",IF(B275="","нет клиента",IF(OR(A275&lt;Показатели!$B$4,A275&gt;Показатели!$B$5),"вне периода",IF(COUNTIFS(Оплаты!$B$2:$B$601,B275,Оплаты!$A$2:$A$601,"&lt;"&amp;A275,Оплаты!$D$2:$D$601,"учтена")&gt;0,"уже клиент",IF(COUNTIFS($B$1:B274,B275,$D$1:D274,"учтена")&gt;0,"повтор",IF(C275="","нет канала",IF(COUNTIF(Показатели!$B$9:$F$9,C275)=0,"неизвестный канал","учтена"))))))))</f>
        <v/>
      </c>
      <c r="E275" t="str">
        <f>IF(D275&lt;&gt;"учтена","",IF(COUNTIFS(Оплаты!$B$2:$B$601,B275,Оплаты!$A$2:$A$601,"&gt;="&amp;A275,Оплаты!$D$2:$D$601,"учтена")+COUNTIFS(Оплаты!$B$2:$B$601,B275,Оплаты!$A$2:$A$601,"&gt;="&amp;A275,Оплаты!$D$2:$D$601,"нет суммы")&gt;0,"да","нет"))</f>
        <v/>
      </c>
      <c r="F275" s="6" t="str">
        <f>IF(E275&lt;&gt;"да","",IF(I275&gt;0,"нет суммы",SUMIFS(Оплаты!$C$2:$C$601,Оплаты!$B$2:$B$601,B275,Оплаты!$E$2:$E$601,1)))</f>
        <v/>
      </c>
      <c r="G275" t="str">
        <f>IF(E275&lt;&gt;"да","",COUNTIFS(Оплаты!$B$2:$B$601,B275,Оплаты!$A$2:$A$601,"&gt;="&amp;A275,Оплаты!$D$2:$D$601,"учтена"))</f>
        <v/>
      </c>
      <c r="H275" s="6" t="str">
        <f>IF(E275&lt;&gt;"да","",SUMIFS(Оплаты!$C$2:$C$601,Оплаты!$B$2:$B$601,B275,Оплаты!$A$2:$A$601,"&gt;="&amp;A275,Оплаты!$D$2:$D$601,"учтена"))</f>
        <v/>
      </c>
      <c r="I275" t="str">
        <f>IF(E275&lt;&gt;"да","",COUNTIFS(Оплаты!$B$2:$B$601,B275,Оплаты!$A$2:$A$601,"&gt;="&amp;A275,Оплаты!$D$2:$D$601,"нет суммы"))</f>
        <v/>
      </c>
    </row>
    <row r="276">
      <c r="A276" s="2" t="n"/>
      <c r="B276" s="10" t="n"/>
      <c r="C276" s="10" t="n"/>
      <c r="D276" t="str">
        <f>IF(AND(A276="",B276=""),"",IF(A276="","нет даты",IF(B276="","нет клиента",IF(OR(A276&lt;Показатели!$B$4,A276&gt;Показатели!$B$5),"вне периода",IF(COUNTIFS(Оплаты!$B$2:$B$601,B276,Оплаты!$A$2:$A$601,"&lt;"&amp;A276,Оплаты!$D$2:$D$601,"учтена")&gt;0,"уже клиент",IF(COUNTIFS($B$1:B275,B276,$D$1:D275,"учтена")&gt;0,"повтор",IF(C276="","нет канала",IF(COUNTIF(Показатели!$B$9:$F$9,C276)=0,"неизвестный канал","учтена"))))))))</f>
        <v/>
      </c>
      <c r="E276" t="str">
        <f>IF(D276&lt;&gt;"учтена","",IF(COUNTIFS(Оплаты!$B$2:$B$601,B276,Оплаты!$A$2:$A$601,"&gt;="&amp;A276,Оплаты!$D$2:$D$601,"учтена")+COUNTIFS(Оплаты!$B$2:$B$601,B276,Оплаты!$A$2:$A$601,"&gt;="&amp;A276,Оплаты!$D$2:$D$601,"нет суммы")&gt;0,"да","нет"))</f>
        <v/>
      </c>
      <c r="F276" s="6" t="str">
        <f>IF(E276&lt;&gt;"да","",IF(I276&gt;0,"нет суммы",SUMIFS(Оплаты!$C$2:$C$601,Оплаты!$B$2:$B$601,B276,Оплаты!$E$2:$E$601,1)))</f>
        <v/>
      </c>
      <c r="G276" t="str">
        <f>IF(E276&lt;&gt;"да","",COUNTIFS(Оплаты!$B$2:$B$601,B276,Оплаты!$A$2:$A$601,"&gt;="&amp;A276,Оплаты!$D$2:$D$601,"учтена"))</f>
        <v/>
      </c>
      <c r="H276" s="6" t="str">
        <f>IF(E276&lt;&gt;"да","",SUMIFS(Оплаты!$C$2:$C$601,Оплаты!$B$2:$B$601,B276,Оплаты!$A$2:$A$601,"&gt;="&amp;A276,Оплаты!$D$2:$D$601,"учтена"))</f>
        <v/>
      </c>
      <c r="I276" t="str">
        <f>IF(E276&lt;&gt;"да","",COUNTIFS(Оплаты!$B$2:$B$601,B276,Оплаты!$A$2:$A$601,"&gt;="&amp;A276,Оплаты!$D$2:$D$601,"нет суммы"))</f>
        <v/>
      </c>
    </row>
    <row r="277">
      <c r="A277" s="2" t="n"/>
      <c r="B277" s="10" t="n"/>
      <c r="C277" s="10" t="n"/>
      <c r="D277" t="str">
        <f>IF(AND(A277="",B277=""),"",IF(A277="","нет даты",IF(B277="","нет клиента",IF(OR(A277&lt;Показатели!$B$4,A277&gt;Показатели!$B$5),"вне периода",IF(COUNTIFS(Оплаты!$B$2:$B$601,B277,Оплаты!$A$2:$A$601,"&lt;"&amp;A277,Оплаты!$D$2:$D$601,"учтена")&gt;0,"уже клиент",IF(COUNTIFS($B$1:B276,B277,$D$1:D276,"учтена")&gt;0,"повтор",IF(C277="","нет канала",IF(COUNTIF(Показатели!$B$9:$F$9,C277)=0,"неизвестный канал","учтена"))))))))</f>
        <v/>
      </c>
      <c r="E277" t="str">
        <f>IF(D277&lt;&gt;"учтена","",IF(COUNTIFS(Оплаты!$B$2:$B$601,B277,Оплаты!$A$2:$A$601,"&gt;="&amp;A277,Оплаты!$D$2:$D$601,"учтена")+COUNTIFS(Оплаты!$B$2:$B$601,B277,Оплаты!$A$2:$A$601,"&gt;="&amp;A277,Оплаты!$D$2:$D$601,"нет суммы")&gt;0,"да","нет"))</f>
        <v/>
      </c>
      <c r="F277" s="6" t="str">
        <f>IF(E277&lt;&gt;"да","",IF(I277&gt;0,"нет суммы",SUMIFS(Оплаты!$C$2:$C$601,Оплаты!$B$2:$B$601,B277,Оплаты!$E$2:$E$601,1)))</f>
        <v/>
      </c>
      <c r="G277" t="str">
        <f>IF(E277&lt;&gt;"да","",COUNTIFS(Оплаты!$B$2:$B$601,B277,Оплаты!$A$2:$A$601,"&gt;="&amp;A277,Оплаты!$D$2:$D$601,"учтена"))</f>
        <v/>
      </c>
      <c r="H277" s="6" t="str">
        <f>IF(E277&lt;&gt;"да","",SUMIFS(Оплаты!$C$2:$C$601,Оплаты!$B$2:$B$601,B277,Оплаты!$A$2:$A$601,"&gt;="&amp;A277,Оплаты!$D$2:$D$601,"учтена"))</f>
        <v/>
      </c>
      <c r="I277" t="str">
        <f>IF(E277&lt;&gt;"да","",COUNTIFS(Оплаты!$B$2:$B$601,B277,Оплаты!$A$2:$A$601,"&gt;="&amp;A277,Оплаты!$D$2:$D$601,"нет суммы"))</f>
        <v/>
      </c>
    </row>
    <row r="278">
      <c r="A278" s="2" t="n"/>
      <c r="B278" s="10" t="n"/>
      <c r="C278" s="10" t="n"/>
      <c r="D278" t="str">
        <f>IF(AND(A278="",B278=""),"",IF(A278="","нет даты",IF(B278="","нет клиента",IF(OR(A278&lt;Показатели!$B$4,A278&gt;Показатели!$B$5),"вне периода",IF(COUNTIFS(Оплаты!$B$2:$B$601,B278,Оплаты!$A$2:$A$601,"&lt;"&amp;A278,Оплаты!$D$2:$D$601,"учтена")&gt;0,"уже клиент",IF(COUNTIFS($B$1:B277,B278,$D$1:D277,"учтена")&gt;0,"повтор",IF(C278="","нет канала",IF(COUNTIF(Показатели!$B$9:$F$9,C278)=0,"неизвестный канал","учтена"))))))))</f>
        <v/>
      </c>
      <c r="E278" t="str">
        <f>IF(D278&lt;&gt;"учтена","",IF(COUNTIFS(Оплаты!$B$2:$B$601,B278,Оплаты!$A$2:$A$601,"&gt;="&amp;A278,Оплаты!$D$2:$D$601,"учтена")+COUNTIFS(Оплаты!$B$2:$B$601,B278,Оплаты!$A$2:$A$601,"&gt;="&amp;A278,Оплаты!$D$2:$D$601,"нет суммы")&gt;0,"да","нет"))</f>
        <v/>
      </c>
      <c r="F278" s="6" t="str">
        <f>IF(E278&lt;&gt;"да","",IF(I278&gt;0,"нет суммы",SUMIFS(Оплаты!$C$2:$C$601,Оплаты!$B$2:$B$601,B278,Оплаты!$E$2:$E$601,1)))</f>
        <v/>
      </c>
      <c r="G278" t="str">
        <f>IF(E278&lt;&gt;"да","",COUNTIFS(Оплаты!$B$2:$B$601,B278,Оплаты!$A$2:$A$601,"&gt;="&amp;A278,Оплаты!$D$2:$D$601,"учтена"))</f>
        <v/>
      </c>
      <c r="H278" s="6" t="str">
        <f>IF(E278&lt;&gt;"да","",SUMIFS(Оплаты!$C$2:$C$601,Оплаты!$B$2:$B$601,B278,Оплаты!$A$2:$A$601,"&gt;="&amp;A278,Оплаты!$D$2:$D$601,"учтена"))</f>
        <v/>
      </c>
      <c r="I278" t="str">
        <f>IF(E278&lt;&gt;"да","",COUNTIFS(Оплаты!$B$2:$B$601,B278,Оплаты!$A$2:$A$601,"&gt;="&amp;A278,Оплаты!$D$2:$D$601,"нет суммы"))</f>
        <v/>
      </c>
    </row>
    <row r="279">
      <c r="A279" s="2" t="n"/>
      <c r="B279" s="10" t="n"/>
      <c r="C279" s="10" t="n"/>
      <c r="D279" t="str">
        <f>IF(AND(A279="",B279=""),"",IF(A279="","нет даты",IF(B279="","нет клиента",IF(OR(A279&lt;Показатели!$B$4,A279&gt;Показатели!$B$5),"вне периода",IF(COUNTIFS(Оплаты!$B$2:$B$601,B279,Оплаты!$A$2:$A$601,"&lt;"&amp;A279,Оплаты!$D$2:$D$601,"учтена")&gt;0,"уже клиент",IF(COUNTIFS($B$1:B278,B279,$D$1:D278,"учтена")&gt;0,"повтор",IF(C279="","нет канала",IF(COUNTIF(Показатели!$B$9:$F$9,C279)=0,"неизвестный канал","учтена"))))))))</f>
        <v/>
      </c>
      <c r="E279" t="str">
        <f>IF(D279&lt;&gt;"учтена","",IF(COUNTIFS(Оплаты!$B$2:$B$601,B279,Оплаты!$A$2:$A$601,"&gt;="&amp;A279,Оплаты!$D$2:$D$601,"учтена")+COUNTIFS(Оплаты!$B$2:$B$601,B279,Оплаты!$A$2:$A$601,"&gt;="&amp;A279,Оплаты!$D$2:$D$601,"нет суммы")&gt;0,"да","нет"))</f>
        <v/>
      </c>
      <c r="F279" s="6" t="str">
        <f>IF(E279&lt;&gt;"да","",IF(I279&gt;0,"нет суммы",SUMIFS(Оплаты!$C$2:$C$601,Оплаты!$B$2:$B$601,B279,Оплаты!$E$2:$E$601,1)))</f>
        <v/>
      </c>
      <c r="G279" t="str">
        <f>IF(E279&lt;&gt;"да","",COUNTIFS(Оплаты!$B$2:$B$601,B279,Оплаты!$A$2:$A$601,"&gt;="&amp;A279,Оплаты!$D$2:$D$601,"учтена"))</f>
        <v/>
      </c>
      <c r="H279" s="6" t="str">
        <f>IF(E279&lt;&gt;"да","",SUMIFS(Оплаты!$C$2:$C$601,Оплаты!$B$2:$B$601,B279,Оплаты!$A$2:$A$601,"&gt;="&amp;A279,Оплаты!$D$2:$D$601,"учтена"))</f>
        <v/>
      </c>
      <c r="I279" t="str">
        <f>IF(E279&lt;&gt;"да","",COUNTIFS(Оплаты!$B$2:$B$601,B279,Оплаты!$A$2:$A$601,"&gt;="&amp;A279,Оплаты!$D$2:$D$601,"нет суммы"))</f>
        <v/>
      </c>
    </row>
    <row r="280">
      <c r="A280" s="2" t="n"/>
      <c r="B280" s="10" t="n"/>
      <c r="C280" s="10" t="n"/>
      <c r="D280" t="str">
        <f>IF(AND(A280="",B280=""),"",IF(A280="","нет даты",IF(B280="","нет клиента",IF(OR(A280&lt;Показатели!$B$4,A280&gt;Показатели!$B$5),"вне периода",IF(COUNTIFS(Оплаты!$B$2:$B$601,B280,Оплаты!$A$2:$A$601,"&lt;"&amp;A280,Оплаты!$D$2:$D$601,"учтена")&gt;0,"уже клиент",IF(COUNTIFS($B$1:B279,B280,$D$1:D279,"учтена")&gt;0,"повтор",IF(C280="","нет канала",IF(COUNTIF(Показатели!$B$9:$F$9,C280)=0,"неизвестный канал","учтена"))))))))</f>
        <v/>
      </c>
      <c r="E280" t="str">
        <f>IF(D280&lt;&gt;"учтена","",IF(COUNTIFS(Оплаты!$B$2:$B$601,B280,Оплаты!$A$2:$A$601,"&gt;="&amp;A280,Оплаты!$D$2:$D$601,"учтена")+COUNTIFS(Оплаты!$B$2:$B$601,B280,Оплаты!$A$2:$A$601,"&gt;="&amp;A280,Оплаты!$D$2:$D$601,"нет суммы")&gt;0,"да","нет"))</f>
        <v/>
      </c>
      <c r="F280" s="6" t="str">
        <f>IF(E280&lt;&gt;"да","",IF(I280&gt;0,"нет суммы",SUMIFS(Оплаты!$C$2:$C$601,Оплаты!$B$2:$B$601,B280,Оплаты!$E$2:$E$601,1)))</f>
        <v/>
      </c>
      <c r="G280" t="str">
        <f>IF(E280&lt;&gt;"да","",COUNTIFS(Оплаты!$B$2:$B$601,B280,Оплаты!$A$2:$A$601,"&gt;="&amp;A280,Оплаты!$D$2:$D$601,"учтена"))</f>
        <v/>
      </c>
      <c r="H280" s="6" t="str">
        <f>IF(E280&lt;&gt;"да","",SUMIFS(Оплаты!$C$2:$C$601,Оплаты!$B$2:$B$601,B280,Оплаты!$A$2:$A$601,"&gt;="&amp;A280,Оплаты!$D$2:$D$601,"учтена"))</f>
        <v/>
      </c>
      <c r="I280" t="str">
        <f>IF(E280&lt;&gt;"да","",COUNTIFS(Оплаты!$B$2:$B$601,B280,Оплаты!$A$2:$A$601,"&gt;="&amp;A280,Оплаты!$D$2:$D$601,"нет суммы"))</f>
        <v/>
      </c>
    </row>
    <row r="281">
      <c r="A281" s="2" t="n"/>
      <c r="B281" s="10" t="n"/>
      <c r="C281" s="10" t="n"/>
      <c r="D281" t="str">
        <f>IF(AND(A281="",B281=""),"",IF(A281="","нет даты",IF(B281="","нет клиента",IF(OR(A281&lt;Показатели!$B$4,A281&gt;Показатели!$B$5),"вне периода",IF(COUNTIFS(Оплаты!$B$2:$B$601,B281,Оплаты!$A$2:$A$601,"&lt;"&amp;A281,Оплаты!$D$2:$D$601,"учтена")&gt;0,"уже клиент",IF(COUNTIFS($B$1:B280,B281,$D$1:D280,"учтена")&gt;0,"повтор",IF(C281="","нет канала",IF(COUNTIF(Показатели!$B$9:$F$9,C281)=0,"неизвестный канал","учтена"))))))))</f>
        <v/>
      </c>
      <c r="E281" t="str">
        <f>IF(D281&lt;&gt;"учтена","",IF(COUNTIFS(Оплаты!$B$2:$B$601,B281,Оплаты!$A$2:$A$601,"&gt;="&amp;A281,Оплаты!$D$2:$D$601,"учтена")+COUNTIFS(Оплаты!$B$2:$B$601,B281,Оплаты!$A$2:$A$601,"&gt;="&amp;A281,Оплаты!$D$2:$D$601,"нет суммы")&gt;0,"да","нет"))</f>
        <v/>
      </c>
      <c r="F281" s="6" t="str">
        <f>IF(E281&lt;&gt;"да","",IF(I281&gt;0,"нет суммы",SUMIFS(Оплаты!$C$2:$C$601,Оплаты!$B$2:$B$601,B281,Оплаты!$E$2:$E$601,1)))</f>
        <v/>
      </c>
      <c r="G281" t="str">
        <f>IF(E281&lt;&gt;"да","",COUNTIFS(Оплаты!$B$2:$B$601,B281,Оплаты!$A$2:$A$601,"&gt;="&amp;A281,Оплаты!$D$2:$D$601,"учтена"))</f>
        <v/>
      </c>
      <c r="H281" s="6" t="str">
        <f>IF(E281&lt;&gt;"да","",SUMIFS(Оплаты!$C$2:$C$601,Оплаты!$B$2:$B$601,B281,Оплаты!$A$2:$A$601,"&gt;="&amp;A281,Оплаты!$D$2:$D$601,"учтена"))</f>
        <v/>
      </c>
      <c r="I281" t="str">
        <f>IF(E281&lt;&gt;"да","",COUNTIFS(Оплаты!$B$2:$B$601,B281,Оплаты!$A$2:$A$601,"&gt;="&amp;A281,Оплаты!$D$2:$D$601,"нет суммы"))</f>
        <v/>
      </c>
    </row>
    <row r="282">
      <c r="A282" s="2" t="n"/>
      <c r="B282" s="10" t="n"/>
      <c r="C282" s="10" t="n"/>
      <c r="D282" t="str">
        <f>IF(AND(A282="",B282=""),"",IF(A282="","нет даты",IF(B282="","нет клиента",IF(OR(A282&lt;Показатели!$B$4,A282&gt;Показатели!$B$5),"вне периода",IF(COUNTIFS(Оплаты!$B$2:$B$601,B282,Оплаты!$A$2:$A$601,"&lt;"&amp;A282,Оплаты!$D$2:$D$601,"учтена")&gt;0,"уже клиент",IF(COUNTIFS($B$1:B281,B282,$D$1:D281,"учтена")&gt;0,"повтор",IF(C282="","нет канала",IF(COUNTIF(Показатели!$B$9:$F$9,C282)=0,"неизвестный канал","учтена"))))))))</f>
        <v/>
      </c>
      <c r="E282" t="str">
        <f>IF(D282&lt;&gt;"учтена","",IF(COUNTIFS(Оплаты!$B$2:$B$601,B282,Оплаты!$A$2:$A$601,"&gt;="&amp;A282,Оплаты!$D$2:$D$601,"учтена")+COUNTIFS(Оплаты!$B$2:$B$601,B282,Оплаты!$A$2:$A$601,"&gt;="&amp;A282,Оплаты!$D$2:$D$601,"нет суммы")&gt;0,"да","нет"))</f>
        <v/>
      </c>
      <c r="F282" s="6" t="str">
        <f>IF(E282&lt;&gt;"да","",IF(I282&gt;0,"нет суммы",SUMIFS(Оплаты!$C$2:$C$601,Оплаты!$B$2:$B$601,B282,Оплаты!$E$2:$E$601,1)))</f>
        <v/>
      </c>
      <c r="G282" t="str">
        <f>IF(E282&lt;&gt;"да","",COUNTIFS(Оплаты!$B$2:$B$601,B282,Оплаты!$A$2:$A$601,"&gt;="&amp;A282,Оплаты!$D$2:$D$601,"учтена"))</f>
        <v/>
      </c>
      <c r="H282" s="6" t="str">
        <f>IF(E282&lt;&gt;"да","",SUMIFS(Оплаты!$C$2:$C$601,Оплаты!$B$2:$B$601,B282,Оплаты!$A$2:$A$601,"&gt;="&amp;A282,Оплаты!$D$2:$D$601,"учтена"))</f>
        <v/>
      </c>
      <c r="I282" t="str">
        <f>IF(E282&lt;&gt;"да","",COUNTIFS(Оплаты!$B$2:$B$601,B282,Оплаты!$A$2:$A$601,"&gt;="&amp;A282,Оплаты!$D$2:$D$601,"нет суммы"))</f>
        <v/>
      </c>
    </row>
    <row r="283">
      <c r="A283" s="2" t="n"/>
      <c r="B283" s="10" t="n"/>
      <c r="C283" s="10" t="n"/>
      <c r="D283" t="str">
        <f>IF(AND(A283="",B283=""),"",IF(A283="","нет даты",IF(B283="","нет клиента",IF(OR(A283&lt;Показатели!$B$4,A283&gt;Показатели!$B$5),"вне периода",IF(COUNTIFS(Оплаты!$B$2:$B$601,B283,Оплаты!$A$2:$A$601,"&lt;"&amp;A283,Оплаты!$D$2:$D$601,"учтена")&gt;0,"уже клиент",IF(COUNTIFS($B$1:B282,B283,$D$1:D282,"учтена")&gt;0,"повтор",IF(C283="","нет канала",IF(COUNTIF(Показатели!$B$9:$F$9,C283)=0,"неизвестный канал","учтена"))))))))</f>
        <v/>
      </c>
      <c r="E283" t="str">
        <f>IF(D283&lt;&gt;"учтена","",IF(COUNTIFS(Оплаты!$B$2:$B$601,B283,Оплаты!$A$2:$A$601,"&gt;="&amp;A283,Оплаты!$D$2:$D$601,"учтена")+COUNTIFS(Оплаты!$B$2:$B$601,B283,Оплаты!$A$2:$A$601,"&gt;="&amp;A283,Оплаты!$D$2:$D$601,"нет суммы")&gt;0,"да","нет"))</f>
        <v/>
      </c>
      <c r="F283" s="6" t="str">
        <f>IF(E283&lt;&gt;"да","",IF(I283&gt;0,"нет суммы",SUMIFS(Оплаты!$C$2:$C$601,Оплаты!$B$2:$B$601,B283,Оплаты!$E$2:$E$601,1)))</f>
        <v/>
      </c>
      <c r="G283" t="str">
        <f>IF(E283&lt;&gt;"да","",COUNTIFS(Оплаты!$B$2:$B$601,B283,Оплаты!$A$2:$A$601,"&gt;="&amp;A283,Оплаты!$D$2:$D$601,"учтена"))</f>
        <v/>
      </c>
      <c r="H283" s="6" t="str">
        <f>IF(E283&lt;&gt;"да","",SUMIFS(Оплаты!$C$2:$C$601,Оплаты!$B$2:$B$601,B283,Оплаты!$A$2:$A$601,"&gt;="&amp;A283,Оплаты!$D$2:$D$601,"учтена"))</f>
        <v/>
      </c>
      <c r="I283" t="str">
        <f>IF(E283&lt;&gt;"да","",COUNTIFS(Оплаты!$B$2:$B$601,B283,Оплаты!$A$2:$A$601,"&gt;="&amp;A283,Оплаты!$D$2:$D$601,"нет суммы"))</f>
        <v/>
      </c>
    </row>
    <row r="284">
      <c r="A284" s="2" t="n"/>
      <c r="B284" s="10" t="n"/>
      <c r="C284" s="10" t="n"/>
      <c r="D284" t="str">
        <f>IF(AND(A284="",B284=""),"",IF(A284="","нет даты",IF(B284="","нет клиента",IF(OR(A284&lt;Показатели!$B$4,A284&gt;Показатели!$B$5),"вне периода",IF(COUNTIFS(Оплаты!$B$2:$B$601,B284,Оплаты!$A$2:$A$601,"&lt;"&amp;A284,Оплаты!$D$2:$D$601,"учтена")&gt;0,"уже клиент",IF(COUNTIFS($B$1:B283,B284,$D$1:D283,"учтена")&gt;0,"повтор",IF(C284="","нет канала",IF(COUNTIF(Показатели!$B$9:$F$9,C284)=0,"неизвестный канал","учтена"))))))))</f>
        <v/>
      </c>
      <c r="E284" t="str">
        <f>IF(D284&lt;&gt;"учтена","",IF(COUNTIFS(Оплаты!$B$2:$B$601,B284,Оплаты!$A$2:$A$601,"&gt;="&amp;A284,Оплаты!$D$2:$D$601,"учтена")+COUNTIFS(Оплаты!$B$2:$B$601,B284,Оплаты!$A$2:$A$601,"&gt;="&amp;A284,Оплаты!$D$2:$D$601,"нет суммы")&gt;0,"да","нет"))</f>
        <v/>
      </c>
      <c r="F284" s="6" t="str">
        <f>IF(E284&lt;&gt;"да","",IF(I284&gt;0,"нет суммы",SUMIFS(Оплаты!$C$2:$C$601,Оплаты!$B$2:$B$601,B284,Оплаты!$E$2:$E$601,1)))</f>
        <v/>
      </c>
      <c r="G284" t="str">
        <f>IF(E284&lt;&gt;"да","",COUNTIFS(Оплаты!$B$2:$B$601,B284,Оплаты!$A$2:$A$601,"&gt;="&amp;A284,Оплаты!$D$2:$D$601,"учтена"))</f>
        <v/>
      </c>
      <c r="H284" s="6" t="str">
        <f>IF(E284&lt;&gt;"да","",SUMIFS(Оплаты!$C$2:$C$601,Оплаты!$B$2:$B$601,B284,Оплаты!$A$2:$A$601,"&gt;="&amp;A284,Оплаты!$D$2:$D$601,"учтена"))</f>
        <v/>
      </c>
      <c r="I284" t="str">
        <f>IF(E284&lt;&gt;"да","",COUNTIFS(Оплаты!$B$2:$B$601,B284,Оплаты!$A$2:$A$601,"&gt;="&amp;A284,Оплаты!$D$2:$D$601,"нет суммы"))</f>
        <v/>
      </c>
    </row>
    <row r="285">
      <c r="A285" s="2" t="n"/>
      <c r="B285" s="10" t="n"/>
      <c r="C285" s="10" t="n"/>
      <c r="D285" t="str">
        <f>IF(AND(A285="",B285=""),"",IF(A285="","нет даты",IF(B285="","нет клиента",IF(OR(A285&lt;Показатели!$B$4,A285&gt;Показатели!$B$5),"вне периода",IF(COUNTIFS(Оплаты!$B$2:$B$601,B285,Оплаты!$A$2:$A$601,"&lt;"&amp;A285,Оплаты!$D$2:$D$601,"учтена")&gt;0,"уже клиент",IF(COUNTIFS($B$1:B284,B285,$D$1:D284,"учтена")&gt;0,"повтор",IF(C285="","нет канала",IF(COUNTIF(Показатели!$B$9:$F$9,C285)=0,"неизвестный канал","учтена"))))))))</f>
        <v/>
      </c>
      <c r="E285" t="str">
        <f>IF(D285&lt;&gt;"учтена","",IF(COUNTIFS(Оплаты!$B$2:$B$601,B285,Оплаты!$A$2:$A$601,"&gt;="&amp;A285,Оплаты!$D$2:$D$601,"учтена")+COUNTIFS(Оплаты!$B$2:$B$601,B285,Оплаты!$A$2:$A$601,"&gt;="&amp;A285,Оплаты!$D$2:$D$601,"нет суммы")&gt;0,"да","нет"))</f>
        <v/>
      </c>
      <c r="F285" s="6" t="str">
        <f>IF(E285&lt;&gt;"да","",IF(I285&gt;0,"нет суммы",SUMIFS(Оплаты!$C$2:$C$601,Оплаты!$B$2:$B$601,B285,Оплаты!$E$2:$E$601,1)))</f>
        <v/>
      </c>
      <c r="G285" t="str">
        <f>IF(E285&lt;&gt;"да","",COUNTIFS(Оплаты!$B$2:$B$601,B285,Оплаты!$A$2:$A$601,"&gt;="&amp;A285,Оплаты!$D$2:$D$601,"учтена"))</f>
        <v/>
      </c>
      <c r="H285" s="6" t="str">
        <f>IF(E285&lt;&gt;"да","",SUMIFS(Оплаты!$C$2:$C$601,Оплаты!$B$2:$B$601,B285,Оплаты!$A$2:$A$601,"&gt;="&amp;A285,Оплаты!$D$2:$D$601,"учтена"))</f>
        <v/>
      </c>
      <c r="I285" t="str">
        <f>IF(E285&lt;&gt;"да","",COUNTIFS(Оплаты!$B$2:$B$601,B285,Оплаты!$A$2:$A$601,"&gt;="&amp;A285,Оплаты!$D$2:$D$601,"нет суммы"))</f>
        <v/>
      </c>
    </row>
    <row r="286">
      <c r="A286" s="2" t="n"/>
      <c r="B286" s="10" t="n"/>
      <c r="C286" s="10" t="n"/>
      <c r="D286" t="str">
        <f>IF(AND(A286="",B286=""),"",IF(A286="","нет даты",IF(B286="","нет клиента",IF(OR(A286&lt;Показатели!$B$4,A286&gt;Показатели!$B$5),"вне периода",IF(COUNTIFS(Оплаты!$B$2:$B$601,B286,Оплаты!$A$2:$A$601,"&lt;"&amp;A286,Оплаты!$D$2:$D$601,"учтена")&gt;0,"уже клиент",IF(COUNTIFS($B$1:B285,B286,$D$1:D285,"учтена")&gt;0,"повтор",IF(C286="","нет канала",IF(COUNTIF(Показатели!$B$9:$F$9,C286)=0,"неизвестный канал","учтена"))))))))</f>
        <v/>
      </c>
      <c r="E286" t="str">
        <f>IF(D286&lt;&gt;"учтена","",IF(COUNTIFS(Оплаты!$B$2:$B$601,B286,Оплаты!$A$2:$A$601,"&gt;="&amp;A286,Оплаты!$D$2:$D$601,"учтена")+COUNTIFS(Оплаты!$B$2:$B$601,B286,Оплаты!$A$2:$A$601,"&gt;="&amp;A286,Оплаты!$D$2:$D$601,"нет суммы")&gt;0,"да","нет"))</f>
        <v/>
      </c>
      <c r="F286" s="6" t="str">
        <f>IF(E286&lt;&gt;"да","",IF(I286&gt;0,"нет суммы",SUMIFS(Оплаты!$C$2:$C$601,Оплаты!$B$2:$B$601,B286,Оплаты!$E$2:$E$601,1)))</f>
        <v/>
      </c>
      <c r="G286" t="str">
        <f>IF(E286&lt;&gt;"да","",COUNTIFS(Оплаты!$B$2:$B$601,B286,Оплаты!$A$2:$A$601,"&gt;="&amp;A286,Оплаты!$D$2:$D$601,"учтена"))</f>
        <v/>
      </c>
      <c r="H286" s="6" t="str">
        <f>IF(E286&lt;&gt;"да","",SUMIFS(Оплаты!$C$2:$C$601,Оплаты!$B$2:$B$601,B286,Оплаты!$A$2:$A$601,"&gt;="&amp;A286,Оплаты!$D$2:$D$601,"учтена"))</f>
        <v/>
      </c>
      <c r="I286" t="str">
        <f>IF(E286&lt;&gt;"да","",COUNTIFS(Оплаты!$B$2:$B$601,B286,Оплаты!$A$2:$A$601,"&gt;="&amp;A286,Оплаты!$D$2:$D$601,"нет суммы"))</f>
        <v/>
      </c>
    </row>
    <row r="287">
      <c r="A287" s="2" t="n"/>
      <c r="B287" s="10" t="n"/>
      <c r="C287" s="10" t="n"/>
      <c r="D287" t="str">
        <f>IF(AND(A287="",B287=""),"",IF(A287="","нет даты",IF(B287="","нет клиента",IF(OR(A287&lt;Показатели!$B$4,A287&gt;Показатели!$B$5),"вне периода",IF(COUNTIFS(Оплаты!$B$2:$B$601,B287,Оплаты!$A$2:$A$601,"&lt;"&amp;A287,Оплаты!$D$2:$D$601,"учтена")&gt;0,"уже клиент",IF(COUNTIFS($B$1:B286,B287,$D$1:D286,"учтена")&gt;0,"повтор",IF(C287="","нет канала",IF(COUNTIF(Показатели!$B$9:$F$9,C287)=0,"неизвестный канал","учтена"))))))))</f>
        <v/>
      </c>
      <c r="E287" t="str">
        <f>IF(D287&lt;&gt;"учтена","",IF(COUNTIFS(Оплаты!$B$2:$B$601,B287,Оплаты!$A$2:$A$601,"&gt;="&amp;A287,Оплаты!$D$2:$D$601,"учтена")+COUNTIFS(Оплаты!$B$2:$B$601,B287,Оплаты!$A$2:$A$601,"&gt;="&amp;A287,Оплаты!$D$2:$D$601,"нет суммы")&gt;0,"да","нет"))</f>
        <v/>
      </c>
      <c r="F287" s="6" t="str">
        <f>IF(E287&lt;&gt;"да","",IF(I287&gt;0,"нет суммы",SUMIFS(Оплаты!$C$2:$C$601,Оплаты!$B$2:$B$601,B287,Оплаты!$E$2:$E$601,1)))</f>
        <v/>
      </c>
      <c r="G287" t="str">
        <f>IF(E287&lt;&gt;"да","",COUNTIFS(Оплаты!$B$2:$B$601,B287,Оплаты!$A$2:$A$601,"&gt;="&amp;A287,Оплаты!$D$2:$D$601,"учтена"))</f>
        <v/>
      </c>
      <c r="H287" s="6" t="str">
        <f>IF(E287&lt;&gt;"да","",SUMIFS(Оплаты!$C$2:$C$601,Оплаты!$B$2:$B$601,B287,Оплаты!$A$2:$A$601,"&gt;="&amp;A287,Оплаты!$D$2:$D$601,"учтена"))</f>
        <v/>
      </c>
      <c r="I287" t="str">
        <f>IF(E287&lt;&gt;"да","",COUNTIFS(Оплаты!$B$2:$B$601,B287,Оплаты!$A$2:$A$601,"&gt;="&amp;A287,Оплаты!$D$2:$D$601,"нет суммы"))</f>
        <v/>
      </c>
    </row>
    <row r="288">
      <c r="A288" s="2" t="n"/>
      <c r="B288" s="10" t="n"/>
      <c r="C288" s="10" t="n"/>
      <c r="D288" t="str">
        <f>IF(AND(A288="",B288=""),"",IF(A288="","нет даты",IF(B288="","нет клиента",IF(OR(A288&lt;Показатели!$B$4,A288&gt;Показатели!$B$5),"вне периода",IF(COUNTIFS(Оплаты!$B$2:$B$601,B288,Оплаты!$A$2:$A$601,"&lt;"&amp;A288,Оплаты!$D$2:$D$601,"учтена")&gt;0,"уже клиент",IF(COUNTIFS($B$1:B287,B288,$D$1:D287,"учтена")&gt;0,"повтор",IF(C288="","нет канала",IF(COUNTIF(Показатели!$B$9:$F$9,C288)=0,"неизвестный канал","учтена"))))))))</f>
        <v/>
      </c>
      <c r="E288" t="str">
        <f>IF(D288&lt;&gt;"учтена","",IF(COUNTIFS(Оплаты!$B$2:$B$601,B288,Оплаты!$A$2:$A$601,"&gt;="&amp;A288,Оплаты!$D$2:$D$601,"учтена")+COUNTIFS(Оплаты!$B$2:$B$601,B288,Оплаты!$A$2:$A$601,"&gt;="&amp;A288,Оплаты!$D$2:$D$601,"нет суммы")&gt;0,"да","нет"))</f>
        <v/>
      </c>
      <c r="F288" s="6" t="str">
        <f>IF(E288&lt;&gt;"да","",IF(I288&gt;0,"нет суммы",SUMIFS(Оплаты!$C$2:$C$601,Оплаты!$B$2:$B$601,B288,Оплаты!$E$2:$E$601,1)))</f>
        <v/>
      </c>
      <c r="G288" t="str">
        <f>IF(E288&lt;&gt;"да","",COUNTIFS(Оплаты!$B$2:$B$601,B288,Оплаты!$A$2:$A$601,"&gt;="&amp;A288,Оплаты!$D$2:$D$601,"учтена"))</f>
        <v/>
      </c>
      <c r="H288" s="6" t="str">
        <f>IF(E288&lt;&gt;"да","",SUMIFS(Оплаты!$C$2:$C$601,Оплаты!$B$2:$B$601,B288,Оплаты!$A$2:$A$601,"&gt;="&amp;A288,Оплаты!$D$2:$D$601,"учтена"))</f>
        <v/>
      </c>
      <c r="I288" t="str">
        <f>IF(E288&lt;&gt;"да","",COUNTIFS(Оплаты!$B$2:$B$601,B288,Оплаты!$A$2:$A$601,"&gt;="&amp;A288,Оплаты!$D$2:$D$601,"нет суммы"))</f>
        <v/>
      </c>
    </row>
    <row r="289">
      <c r="A289" s="2" t="n"/>
      <c r="B289" s="10" t="n"/>
      <c r="C289" s="10" t="n"/>
      <c r="D289" t="str">
        <f>IF(AND(A289="",B289=""),"",IF(A289="","нет даты",IF(B289="","нет клиента",IF(OR(A289&lt;Показатели!$B$4,A289&gt;Показатели!$B$5),"вне периода",IF(COUNTIFS(Оплаты!$B$2:$B$601,B289,Оплаты!$A$2:$A$601,"&lt;"&amp;A289,Оплаты!$D$2:$D$601,"учтена")&gt;0,"уже клиент",IF(COUNTIFS($B$1:B288,B289,$D$1:D288,"учтена")&gt;0,"повтор",IF(C289="","нет канала",IF(COUNTIF(Показатели!$B$9:$F$9,C289)=0,"неизвестный канал","учтена"))))))))</f>
        <v/>
      </c>
      <c r="E289" t="str">
        <f>IF(D289&lt;&gt;"учтена","",IF(COUNTIFS(Оплаты!$B$2:$B$601,B289,Оплаты!$A$2:$A$601,"&gt;="&amp;A289,Оплаты!$D$2:$D$601,"учтена")+COUNTIFS(Оплаты!$B$2:$B$601,B289,Оплаты!$A$2:$A$601,"&gt;="&amp;A289,Оплаты!$D$2:$D$601,"нет суммы")&gt;0,"да","нет"))</f>
        <v/>
      </c>
      <c r="F289" s="6" t="str">
        <f>IF(E289&lt;&gt;"да","",IF(I289&gt;0,"нет суммы",SUMIFS(Оплаты!$C$2:$C$601,Оплаты!$B$2:$B$601,B289,Оплаты!$E$2:$E$601,1)))</f>
        <v/>
      </c>
      <c r="G289" t="str">
        <f>IF(E289&lt;&gt;"да","",COUNTIFS(Оплаты!$B$2:$B$601,B289,Оплаты!$A$2:$A$601,"&gt;="&amp;A289,Оплаты!$D$2:$D$601,"учтена"))</f>
        <v/>
      </c>
      <c r="H289" s="6" t="str">
        <f>IF(E289&lt;&gt;"да","",SUMIFS(Оплаты!$C$2:$C$601,Оплаты!$B$2:$B$601,B289,Оплаты!$A$2:$A$601,"&gt;="&amp;A289,Оплаты!$D$2:$D$601,"учтена"))</f>
        <v/>
      </c>
      <c r="I289" t="str">
        <f>IF(E289&lt;&gt;"да","",COUNTIFS(Оплаты!$B$2:$B$601,B289,Оплаты!$A$2:$A$601,"&gt;="&amp;A289,Оплаты!$D$2:$D$601,"нет суммы"))</f>
        <v/>
      </c>
    </row>
    <row r="290">
      <c r="A290" s="2" t="n"/>
      <c r="B290" s="10" t="n"/>
      <c r="C290" s="10" t="n"/>
      <c r="D290" t="str">
        <f>IF(AND(A290="",B290=""),"",IF(A290="","нет даты",IF(B290="","нет клиента",IF(OR(A290&lt;Показатели!$B$4,A290&gt;Показатели!$B$5),"вне периода",IF(COUNTIFS(Оплаты!$B$2:$B$601,B290,Оплаты!$A$2:$A$601,"&lt;"&amp;A290,Оплаты!$D$2:$D$601,"учтена")&gt;0,"уже клиент",IF(COUNTIFS($B$1:B289,B290,$D$1:D289,"учтена")&gt;0,"повтор",IF(C290="","нет канала",IF(COUNTIF(Показатели!$B$9:$F$9,C290)=0,"неизвестный канал","учтена"))))))))</f>
        <v/>
      </c>
      <c r="E290" t="str">
        <f>IF(D290&lt;&gt;"учтена","",IF(COUNTIFS(Оплаты!$B$2:$B$601,B290,Оплаты!$A$2:$A$601,"&gt;="&amp;A290,Оплаты!$D$2:$D$601,"учтена")+COUNTIFS(Оплаты!$B$2:$B$601,B290,Оплаты!$A$2:$A$601,"&gt;="&amp;A290,Оплаты!$D$2:$D$601,"нет суммы")&gt;0,"да","нет"))</f>
        <v/>
      </c>
      <c r="F290" s="6" t="str">
        <f>IF(E290&lt;&gt;"да","",IF(I290&gt;0,"нет суммы",SUMIFS(Оплаты!$C$2:$C$601,Оплаты!$B$2:$B$601,B290,Оплаты!$E$2:$E$601,1)))</f>
        <v/>
      </c>
      <c r="G290" t="str">
        <f>IF(E290&lt;&gt;"да","",COUNTIFS(Оплаты!$B$2:$B$601,B290,Оплаты!$A$2:$A$601,"&gt;="&amp;A290,Оплаты!$D$2:$D$601,"учтена"))</f>
        <v/>
      </c>
      <c r="H290" s="6" t="str">
        <f>IF(E290&lt;&gt;"да","",SUMIFS(Оплаты!$C$2:$C$601,Оплаты!$B$2:$B$601,B290,Оплаты!$A$2:$A$601,"&gt;="&amp;A290,Оплаты!$D$2:$D$601,"учтена"))</f>
        <v/>
      </c>
      <c r="I290" t="str">
        <f>IF(E290&lt;&gt;"да","",COUNTIFS(Оплаты!$B$2:$B$601,B290,Оплаты!$A$2:$A$601,"&gt;="&amp;A290,Оплаты!$D$2:$D$601,"нет суммы"))</f>
        <v/>
      </c>
    </row>
    <row r="291">
      <c r="A291" s="2" t="n"/>
      <c r="B291" s="10" t="n"/>
      <c r="C291" s="10" t="n"/>
      <c r="D291" t="str">
        <f>IF(AND(A291="",B291=""),"",IF(A291="","нет даты",IF(B291="","нет клиента",IF(OR(A291&lt;Показатели!$B$4,A291&gt;Показатели!$B$5),"вне периода",IF(COUNTIFS(Оплаты!$B$2:$B$601,B291,Оплаты!$A$2:$A$601,"&lt;"&amp;A291,Оплаты!$D$2:$D$601,"учтена")&gt;0,"уже клиент",IF(COUNTIFS($B$1:B290,B291,$D$1:D290,"учтена")&gt;0,"повтор",IF(C291="","нет канала",IF(COUNTIF(Показатели!$B$9:$F$9,C291)=0,"неизвестный канал","учтена"))))))))</f>
        <v/>
      </c>
      <c r="E291" t="str">
        <f>IF(D291&lt;&gt;"учтена","",IF(COUNTIFS(Оплаты!$B$2:$B$601,B291,Оплаты!$A$2:$A$601,"&gt;="&amp;A291,Оплаты!$D$2:$D$601,"учтена")+COUNTIFS(Оплаты!$B$2:$B$601,B291,Оплаты!$A$2:$A$601,"&gt;="&amp;A291,Оплаты!$D$2:$D$601,"нет суммы")&gt;0,"да","нет"))</f>
        <v/>
      </c>
      <c r="F291" s="6" t="str">
        <f>IF(E291&lt;&gt;"да","",IF(I291&gt;0,"нет суммы",SUMIFS(Оплаты!$C$2:$C$601,Оплаты!$B$2:$B$601,B291,Оплаты!$E$2:$E$601,1)))</f>
        <v/>
      </c>
      <c r="G291" t="str">
        <f>IF(E291&lt;&gt;"да","",COUNTIFS(Оплаты!$B$2:$B$601,B291,Оплаты!$A$2:$A$601,"&gt;="&amp;A291,Оплаты!$D$2:$D$601,"учтена"))</f>
        <v/>
      </c>
      <c r="H291" s="6" t="str">
        <f>IF(E291&lt;&gt;"да","",SUMIFS(Оплаты!$C$2:$C$601,Оплаты!$B$2:$B$601,B291,Оплаты!$A$2:$A$601,"&gt;="&amp;A291,Оплаты!$D$2:$D$601,"учтена"))</f>
        <v/>
      </c>
      <c r="I291" t="str">
        <f>IF(E291&lt;&gt;"да","",COUNTIFS(Оплаты!$B$2:$B$601,B291,Оплаты!$A$2:$A$601,"&gt;="&amp;A291,Оплаты!$D$2:$D$601,"нет суммы"))</f>
        <v/>
      </c>
    </row>
    <row r="292">
      <c r="A292" s="2" t="n"/>
      <c r="B292" s="10" t="n"/>
      <c r="C292" s="10" t="n"/>
      <c r="D292" t="str">
        <f>IF(AND(A292="",B292=""),"",IF(A292="","нет даты",IF(B292="","нет клиента",IF(OR(A292&lt;Показатели!$B$4,A292&gt;Показатели!$B$5),"вне периода",IF(COUNTIFS(Оплаты!$B$2:$B$601,B292,Оплаты!$A$2:$A$601,"&lt;"&amp;A292,Оплаты!$D$2:$D$601,"учтена")&gt;0,"уже клиент",IF(COUNTIFS($B$1:B291,B292,$D$1:D291,"учтена")&gt;0,"повтор",IF(C292="","нет канала",IF(COUNTIF(Показатели!$B$9:$F$9,C292)=0,"неизвестный канал","учтена"))))))))</f>
        <v/>
      </c>
      <c r="E292" t="str">
        <f>IF(D292&lt;&gt;"учтена","",IF(COUNTIFS(Оплаты!$B$2:$B$601,B292,Оплаты!$A$2:$A$601,"&gt;="&amp;A292,Оплаты!$D$2:$D$601,"учтена")+COUNTIFS(Оплаты!$B$2:$B$601,B292,Оплаты!$A$2:$A$601,"&gt;="&amp;A292,Оплаты!$D$2:$D$601,"нет суммы")&gt;0,"да","нет"))</f>
        <v/>
      </c>
      <c r="F292" s="6" t="str">
        <f>IF(E292&lt;&gt;"да","",IF(I292&gt;0,"нет суммы",SUMIFS(Оплаты!$C$2:$C$601,Оплаты!$B$2:$B$601,B292,Оплаты!$E$2:$E$601,1)))</f>
        <v/>
      </c>
      <c r="G292" t="str">
        <f>IF(E292&lt;&gt;"да","",COUNTIFS(Оплаты!$B$2:$B$601,B292,Оплаты!$A$2:$A$601,"&gt;="&amp;A292,Оплаты!$D$2:$D$601,"учтена"))</f>
        <v/>
      </c>
      <c r="H292" s="6" t="str">
        <f>IF(E292&lt;&gt;"да","",SUMIFS(Оплаты!$C$2:$C$601,Оплаты!$B$2:$B$601,B292,Оплаты!$A$2:$A$601,"&gt;="&amp;A292,Оплаты!$D$2:$D$601,"учтена"))</f>
        <v/>
      </c>
      <c r="I292" t="str">
        <f>IF(E292&lt;&gt;"да","",COUNTIFS(Оплаты!$B$2:$B$601,B292,Оплаты!$A$2:$A$601,"&gt;="&amp;A292,Оплаты!$D$2:$D$601,"нет суммы"))</f>
        <v/>
      </c>
    </row>
    <row r="293">
      <c r="A293" s="2" t="n"/>
      <c r="B293" s="10" t="n"/>
      <c r="C293" s="10" t="n"/>
      <c r="D293" t="str">
        <f>IF(AND(A293="",B293=""),"",IF(A293="","нет даты",IF(B293="","нет клиента",IF(OR(A293&lt;Показатели!$B$4,A293&gt;Показатели!$B$5),"вне периода",IF(COUNTIFS(Оплаты!$B$2:$B$601,B293,Оплаты!$A$2:$A$601,"&lt;"&amp;A293,Оплаты!$D$2:$D$601,"учтена")&gt;0,"уже клиент",IF(COUNTIFS($B$1:B292,B293,$D$1:D292,"учтена")&gt;0,"повтор",IF(C293="","нет канала",IF(COUNTIF(Показатели!$B$9:$F$9,C293)=0,"неизвестный канал","учтена"))))))))</f>
        <v/>
      </c>
      <c r="E293" t="str">
        <f>IF(D293&lt;&gt;"учтена","",IF(COUNTIFS(Оплаты!$B$2:$B$601,B293,Оплаты!$A$2:$A$601,"&gt;="&amp;A293,Оплаты!$D$2:$D$601,"учтена")+COUNTIFS(Оплаты!$B$2:$B$601,B293,Оплаты!$A$2:$A$601,"&gt;="&amp;A293,Оплаты!$D$2:$D$601,"нет суммы")&gt;0,"да","нет"))</f>
        <v/>
      </c>
      <c r="F293" s="6" t="str">
        <f>IF(E293&lt;&gt;"да","",IF(I293&gt;0,"нет суммы",SUMIFS(Оплаты!$C$2:$C$601,Оплаты!$B$2:$B$601,B293,Оплаты!$E$2:$E$601,1)))</f>
        <v/>
      </c>
      <c r="G293" t="str">
        <f>IF(E293&lt;&gt;"да","",COUNTIFS(Оплаты!$B$2:$B$601,B293,Оплаты!$A$2:$A$601,"&gt;="&amp;A293,Оплаты!$D$2:$D$601,"учтена"))</f>
        <v/>
      </c>
      <c r="H293" s="6" t="str">
        <f>IF(E293&lt;&gt;"да","",SUMIFS(Оплаты!$C$2:$C$601,Оплаты!$B$2:$B$601,B293,Оплаты!$A$2:$A$601,"&gt;="&amp;A293,Оплаты!$D$2:$D$601,"учтена"))</f>
        <v/>
      </c>
      <c r="I293" t="str">
        <f>IF(E293&lt;&gt;"да","",COUNTIFS(Оплаты!$B$2:$B$601,B293,Оплаты!$A$2:$A$601,"&gt;="&amp;A293,Оплаты!$D$2:$D$601,"нет суммы"))</f>
        <v/>
      </c>
    </row>
    <row r="294">
      <c r="A294" s="2" t="n"/>
      <c r="B294" s="10" t="n"/>
      <c r="C294" s="10" t="n"/>
      <c r="D294" t="str">
        <f>IF(AND(A294="",B294=""),"",IF(A294="","нет даты",IF(B294="","нет клиента",IF(OR(A294&lt;Показатели!$B$4,A294&gt;Показатели!$B$5),"вне периода",IF(COUNTIFS(Оплаты!$B$2:$B$601,B294,Оплаты!$A$2:$A$601,"&lt;"&amp;A294,Оплаты!$D$2:$D$601,"учтена")&gt;0,"уже клиент",IF(COUNTIFS($B$1:B293,B294,$D$1:D293,"учтена")&gt;0,"повтор",IF(C294="","нет канала",IF(COUNTIF(Показатели!$B$9:$F$9,C294)=0,"неизвестный канал","учтена"))))))))</f>
        <v/>
      </c>
      <c r="E294" t="str">
        <f>IF(D294&lt;&gt;"учтена","",IF(COUNTIFS(Оплаты!$B$2:$B$601,B294,Оплаты!$A$2:$A$601,"&gt;="&amp;A294,Оплаты!$D$2:$D$601,"учтена")+COUNTIFS(Оплаты!$B$2:$B$601,B294,Оплаты!$A$2:$A$601,"&gt;="&amp;A294,Оплаты!$D$2:$D$601,"нет суммы")&gt;0,"да","нет"))</f>
        <v/>
      </c>
      <c r="F294" s="6" t="str">
        <f>IF(E294&lt;&gt;"да","",IF(I294&gt;0,"нет суммы",SUMIFS(Оплаты!$C$2:$C$601,Оплаты!$B$2:$B$601,B294,Оплаты!$E$2:$E$601,1)))</f>
        <v/>
      </c>
      <c r="G294" t="str">
        <f>IF(E294&lt;&gt;"да","",COUNTIFS(Оплаты!$B$2:$B$601,B294,Оплаты!$A$2:$A$601,"&gt;="&amp;A294,Оплаты!$D$2:$D$601,"учтена"))</f>
        <v/>
      </c>
      <c r="H294" s="6" t="str">
        <f>IF(E294&lt;&gt;"да","",SUMIFS(Оплаты!$C$2:$C$601,Оплаты!$B$2:$B$601,B294,Оплаты!$A$2:$A$601,"&gt;="&amp;A294,Оплаты!$D$2:$D$601,"учтена"))</f>
        <v/>
      </c>
      <c r="I294" t="str">
        <f>IF(E294&lt;&gt;"да","",COUNTIFS(Оплаты!$B$2:$B$601,B294,Оплаты!$A$2:$A$601,"&gt;="&amp;A294,Оплаты!$D$2:$D$601,"нет суммы"))</f>
        <v/>
      </c>
    </row>
    <row r="295">
      <c r="A295" s="2" t="n"/>
      <c r="B295" s="10" t="n"/>
      <c r="C295" s="10" t="n"/>
      <c r="D295" t="str">
        <f>IF(AND(A295="",B295=""),"",IF(A295="","нет даты",IF(B295="","нет клиента",IF(OR(A295&lt;Показатели!$B$4,A295&gt;Показатели!$B$5),"вне периода",IF(COUNTIFS(Оплаты!$B$2:$B$601,B295,Оплаты!$A$2:$A$601,"&lt;"&amp;A295,Оплаты!$D$2:$D$601,"учтена")&gt;0,"уже клиент",IF(COUNTIFS($B$1:B294,B295,$D$1:D294,"учтена")&gt;0,"повтор",IF(C295="","нет канала",IF(COUNTIF(Показатели!$B$9:$F$9,C295)=0,"неизвестный канал","учтена"))))))))</f>
        <v/>
      </c>
      <c r="E295" t="str">
        <f>IF(D295&lt;&gt;"учтена","",IF(COUNTIFS(Оплаты!$B$2:$B$601,B295,Оплаты!$A$2:$A$601,"&gt;="&amp;A295,Оплаты!$D$2:$D$601,"учтена")+COUNTIFS(Оплаты!$B$2:$B$601,B295,Оплаты!$A$2:$A$601,"&gt;="&amp;A295,Оплаты!$D$2:$D$601,"нет суммы")&gt;0,"да","нет"))</f>
        <v/>
      </c>
      <c r="F295" s="6" t="str">
        <f>IF(E295&lt;&gt;"да","",IF(I295&gt;0,"нет суммы",SUMIFS(Оплаты!$C$2:$C$601,Оплаты!$B$2:$B$601,B295,Оплаты!$E$2:$E$601,1)))</f>
        <v/>
      </c>
      <c r="G295" t="str">
        <f>IF(E295&lt;&gt;"да","",COUNTIFS(Оплаты!$B$2:$B$601,B295,Оплаты!$A$2:$A$601,"&gt;="&amp;A295,Оплаты!$D$2:$D$601,"учтена"))</f>
        <v/>
      </c>
      <c r="H295" s="6" t="str">
        <f>IF(E295&lt;&gt;"да","",SUMIFS(Оплаты!$C$2:$C$601,Оплаты!$B$2:$B$601,B295,Оплаты!$A$2:$A$601,"&gt;="&amp;A295,Оплаты!$D$2:$D$601,"учтена"))</f>
        <v/>
      </c>
      <c r="I295" t="str">
        <f>IF(E295&lt;&gt;"да","",COUNTIFS(Оплаты!$B$2:$B$601,B295,Оплаты!$A$2:$A$601,"&gt;="&amp;A295,Оплаты!$D$2:$D$601,"нет суммы"))</f>
        <v/>
      </c>
    </row>
    <row r="296">
      <c r="A296" s="2" t="n"/>
      <c r="B296" s="10" t="n"/>
      <c r="C296" s="10" t="n"/>
      <c r="D296" t="str">
        <f>IF(AND(A296="",B296=""),"",IF(A296="","нет даты",IF(B296="","нет клиента",IF(OR(A296&lt;Показатели!$B$4,A296&gt;Показатели!$B$5),"вне периода",IF(COUNTIFS(Оплаты!$B$2:$B$601,B296,Оплаты!$A$2:$A$601,"&lt;"&amp;A296,Оплаты!$D$2:$D$601,"учтена")&gt;0,"уже клиент",IF(COUNTIFS($B$1:B295,B296,$D$1:D295,"учтена")&gt;0,"повтор",IF(C296="","нет канала",IF(COUNTIF(Показатели!$B$9:$F$9,C296)=0,"неизвестный канал","учтена"))))))))</f>
        <v/>
      </c>
      <c r="E296" t="str">
        <f>IF(D296&lt;&gt;"учтена","",IF(COUNTIFS(Оплаты!$B$2:$B$601,B296,Оплаты!$A$2:$A$601,"&gt;="&amp;A296,Оплаты!$D$2:$D$601,"учтена")+COUNTIFS(Оплаты!$B$2:$B$601,B296,Оплаты!$A$2:$A$601,"&gt;="&amp;A296,Оплаты!$D$2:$D$601,"нет суммы")&gt;0,"да","нет"))</f>
        <v/>
      </c>
      <c r="F296" s="6" t="str">
        <f>IF(E296&lt;&gt;"да","",IF(I296&gt;0,"нет суммы",SUMIFS(Оплаты!$C$2:$C$601,Оплаты!$B$2:$B$601,B296,Оплаты!$E$2:$E$601,1)))</f>
        <v/>
      </c>
      <c r="G296" t="str">
        <f>IF(E296&lt;&gt;"да","",COUNTIFS(Оплаты!$B$2:$B$601,B296,Оплаты!$A$2:$A$601,"&gt;="&amp;A296,Оплаты!$D$2:$D$601,"учтена"))</f>
        <v/>
      </c>
      <c r="H296" s="6" t="str">
        <f>IF(E296&lt;&gt;"да","",SUMIFS(Оплаты!$C$2:$C$601,Оплаты!$B$2:$B$601,B296,Оплаты!$A$2:$A$601,"&gt;="&amp;A296,Оплаты!$D$2:$D$601,"учтена"))</f>
        <v/>
      </c>
      <c r="I296" t="str">
        <f>IF(E296&lt;&gt;"да","",COUNTIFS(Оплаты!$B$2:$B$601,B296,Оплаты!$A$2:$A$601,"&gt;="&amp;A296,Оплаты!$D$2:$D$601,"нет суммы"))</f>
        <v/>
      </c>
    </row>
    <row r="297">
      <c r="A297" s="2" t="n"/>
      <c r="B297" s="10" t="n"/>
      <c r="C297" s="10" t="n"/>
      <c r="D297" t="str">
        <f>IF(AND(A297="",B297=""),"",IF(A297="","нет даты",IF(B297="","нет клиента",IF(OR(A297&lt;Показатели!$B$4,A297&gt;Показатели!$B$5),"вне периода",IF(COUNTIFS(Оплаты!$B$2:$B$601,B297,Оплаты!$A$2:$A$601,"&lt;"&amp;A297,Оплаты!$D$2:$D$601,"учтена")&gt;0,"уже клиент",IF(COUNTIFS($B$1:B296,B297,$D$1:D296,"учтена")&gt;0,"повтор",IF(C297="","нет канала",IF(COUNTIF(Показатели!$B$9:$F$9,C297)=0,"неизвестный канал","учтена"))))))))</f>
        <v/>
      </c>
      <c r="E297" t="str">
        <f>IF(D297&lt;&gt;"учтена","",IF(COUNTIFS(Оплаты!$B$2:$B$601,B297,Оплаты!$A$2:$A$601,"&gt;="&amp;A297,Оплаты!$D$2:$D$601,"учтена")+COUNTIFS(Оплаты!$B$2:$B$601,B297,Оплаты!$A$2:$A$601,"&gt;="&amp;A297,Оплаты!$D$2:$D$601,"нет суммы")&gt;0,"да","нет"))</f>
        <v/>
      </c>
      <c r="F297" s="6" t="str">
        <f>IF(E297&lt;&gt;"да","",IF(I297&gt;0,"нет суммы",SUMIFS(Оплаты!$C$2:$C$601,Оплаты!$B$2:$B$601,B297,Оплаты!$E$2:$E$601,1)))</f>
        <v/>
      </c>
      <c r="G297" t="str">
        <f>IF(E297&lt;&gt;"да","",COUNTIFS(Оплаты!$B$2:$B$601,B297,Оплаты!$A$2:$A$601,"&gt;="&amp;A297,Оплаты!$D$2:$D$601,"учтена"))</f>
        <v/>
      </c>
      <c r="H297" s="6" t="str">
        <f>IF(E297&lt;&gt;"да","",SUMIFS(Оплаты!$C$2:$C$601,Оплаты!$B$2:$B$601,B297,Оплаты!$A$2:$A$601,"&gt;="&amp;A297,Оплаты!$D$2:$D$601,"учтена"))</f>
        <v/>
      </c>
      <c r="I297" t="str">
        <f>IF(E297&lt;&gt;"да","",COUNTIFS(Оплаты!$B$2:$B$601,B297,Оплаты!$A$2:$A$601,"&gt;="&amp;A297,Оплаты!$D$2:$D$601,"нет суммы"))</f>
        <v/>
      </c>
    </row>
    <row r="298">
      <c r="A298" s="2" t="n"/>
      <c r="B298" s="10" t="n"/>
      <c r="C298" s="10" t="n"/>
      <c r="D298" t="str">
        <f>IF(AND(A298="",B298=""),"",IF(A298="","нет даты",IF(B298="","нет клиента",IF(OR(A298&lt;Показатели!$B$4,A298&gt;Показатели!$B$5),"вне периода",IF(COUNTIFS(Оплаты!$B$2:$B$601,B298,Оплаты!$A$2:$A$601,"&lt;"&amp;A298,Оплаты!$D$2:$D$601,"учтена")&gt;0,"уже клиент",IF(COUNTIFS($B$1:B297,B298,$D$1:D297,"учтена")&gt;0,"повтор",IF(C298="","нет канала",IF(COUNTIF(Показатели!$B$9:$F$9,C298)=0,"неизвестный канал","учтена"))))))))</f>
        <v/>
      </c>
      <c r="E298" t="str">
        <f>IF(D298&lt;&gt;"учтена","",IF(COUNTIFS(Оплаты!$B$2:$B$601,B298,Оплаты!$A$2:$A$601,"&gt;="&amp;A298,Оплаты!$D$2:$D$601,"учтена")+COUNTIFS(Оплаты!$B$2:$B$601,B298,Оплаты!$A$2:$A$601,"&gt;="&amp;A298,Оплаты!$D$2:$D$601,"нет суммы")&gt;0,"да","нет"))</f>
        <v/>
      </c>
      <c r="F298" s="6" t="str">
        <f>IF(E298&lt;&gt;"да","",IF(I298&gt;0,"нет суммы",SUMIFS(Оплаты!$C$2:$C$601,Оплаты!$B$2:$B$601,B298,Оплаты!$E$2:$E$601,1)))</f>
        <v/>
      </c>
      <c r="G298" t="str">
        <f>IF(E298&lt;&gt;"да","",COUNTIFS(Оплаты!$B$2:$B$601,B298,Оплаты!$A$2:$A$601,"&gt;="&amp;A298,Оплаты!$D$2:$D$601,"учтена"))</f>
        <v/>
      </c>
      <c r="H298" s="6" t="str">
        <f>IF(E298&lt;&gt;"да","",SUMIFS(Оплаты!$C$2:$C$601,Оплаты!$B$2:$B$601,B298,Оплаты!$A$2:$A$601,"&gt;="&amp;A298,Оплаты!$D$2:$D$601,"учтена"))</f>
        <v/>
      </c>
      <c r="I298" t="str">
        <f>IF(E298&lt;&gt;"да","",COUNTIFS(Оплаты!$B$2:$B$601,B298,Оплаты!$A$2:$A$601,"&gt;="&amp;A298,Оплаты!$D$2:$D$601,"нет суммы"))</f>
        <v/>
      </c>
    </row>
    <row r="299">
      <c r="A299" s="2" t="n"/>
      <c r="B299" s="10" t="n"/>
      <c r="C299" s="10" t="n"/>
      <c r="D299" t="str">
        <f>IF(AND(A299="",B299=""),"",IF(A299="","нет даты",IF(B299="","нет клиента",IF(OR(A299&lt;Показатели!$B$4,A299&gt;Показатели!$B$5),"вне периода",IF(COUNTIFS(Оплаты!$B$2:$B$601,B299,Оплаты!$A$2:$A$601,"&lt;"&amp;A299,Оплаты!$D$2:$D$601,"учтена")&gt;0,"уже клиент",IF(COUNTIFS($B$1:B298,B299,$D$1:D298,"учтена")&gt;0,"повтор",IF(C299="","нет канала",IF(COUNTIF(Показатели!$B$9:$F$9,C299)=0,"неизвестный канал","учтена"))))))))</f>
        <v/>
      </c>
      <c r="E299" t="str">
        <f>IF(D299&lt;&gt;"учтена","",IF(COUNTIFS(Оплаты!$B$2:$B$601,B299,Оплаты!$A$2:$A$601,"&gt;="&amp;A299,Оплаты!$D$2:$D$601,"учтена")+COUNTIFS(Оплаты!$B$2:$B$601,B299,Оплаты!$A$2:$A$601,"&gt;="&amp;A299,Оплаты!$D$2:$D$601,"нет суммы")&gt;0,"да","нет"))</f>
        <v/>
      </c>
      <c r="F299" s="6" t="str">
        <f>IF(E299&lt;&gt;"да","",IF(I299&gt;0,"нет суммы",SUMIFS(Оплаты!$C$2:$C$601,Оплаты!$B$2:$B$601,B299,Оплаты!$E$2:$E$601,1)))</f>
        <v/>
      </c>
      <c r="G299" t="str">
        <f>IF(E299&lt;&gt;"да","",COUNTIFS(Оплаты!$B$2:$B$601,B299,Оплаты!$A$2:$A$601,"&gt;="&amp;A299,Оплаты!$D$2:$D$601,"учтена"))</f>
        <v/>
      </c>
      <c r="H299" s="6" t="str">
        <f>IF(E299&lt;&gt;"да","",SUMIFS(Оплаты!$C$2:$C$601,Оплаты!$B$2:$B$601,B299,Оплаты!$A$2:$A$601,"&gt;="&amp;A299,Оплаты!$D$2:$D$601,"учтена"))</f>
        <v/>
      </c>
      <c r="I299" t="str">
        <f>IF(E299&lt;&gt;"да","",COUNTIFS(Оплаты!$B$2:$B$601,B299,Оплаты!$A$2:$A$601,"&gt;="&amp;A299,Оплаты!$D$2:$D$601,"нет суммы"))</f>
        <v/>
      </c>
    </row>
    <row r="300">
      <c r="A300" s="2" t="n"/>
      <c r="B300" s="10" t="n"/>
      <c r="C300" s="10" t="n"/>
      <c r="D300" t="str">
        <f>IF(AND(A300="",B300=""),"",IF(A300="","нет даты",IF(B300="","нет клиента",IF(OR(A300&lt;Показатели!$B$4,A300&gt;Показатели!$B$5),"вне периода",IF(COUNTIFS(Оплаты!$B$2:$B$601,B300,Оплаты!$A$2:$A$601,"&lt;"&amp;A300,Оплаты!$D$2:$D$601,"учтена")&gt;0,"уже клиент",IF(COUNTIFS($B$1:B299,B300,$D$1:D299,"учтена")&gt;0,"повтор",IF(C300="","нет канала",IF(COUNTIF(Показатели!$B$9:$F$9,C300)=0,"неизвестный канал","учтена"))))))))</f>
        <v/>
      </c>
      <c r="E300" t="str">
        <f>IF(D300&lt;&gt;"учтена","",IF(COUNTIFS(Оплаты!$B$2:$B$601,B300,Оплаты!$A$2:$A$601,"&gt;="&amp;A300,Оплаты!$D$2:$D$601,"учтена")+COUNTIFS(Оплаты!$B$2:$B$601,B300,Оплаты!$A$2:$A$601,"&gt;="&amp;A300,Оплаты!$D$2:$D$601,"нет суммы")&gt;0,"да","нет"))</f>
        <v/>
      </c>
      <c r="F300" s="6" t="str">
        <f>IF(E300&lt;&gt;"да","",IF(I300&gt;0,"нет суммы",SUMIFS(Оплаты!$C$2:$C$601,Оплаты!$B$2:$B$601,B300,Оплаты!$E$2:$E$601,1)))</f>
        <v/>
      </c>
      <c r="G300" t="str">
        <f>IF(E300&lt;&gt;"да","",COUNTIFS(Оплаты!$B$2:$B$601,B300,Оплаты!$A$2:$A$601,"&gt;="&amp;A300,Оплаты!$D$2:$D$601,"учтена"))</f>
        <v/>
      </c>
      <c r="H300" s="6" t="str">
        <f>IF(E300&lt;&gt;"да","",SUMIFS(Оплаты!$C$2:$C$601,Оплаты!$B$2:$B$601,B300,Оплаты!$A$2:$A$601,"&gt;="&amp;A300,Оплаты!$D$2:$D$601,"учтена"))</f>
        <v/>
      </c>
      <c r="I300" t="str">
        <f>IF(E300&lt;&gt;"да","",COUNTIFS(Оплаты!$B$2:$B$601,B300,Оплаты!$A$2:$A$601,"&gt;="&amp;A300,Оплаты!$D$2:$D$601,"нет суммы"))</f>
        <v/>
      </c>
    </row>
    <row r="301">
      <c r="A301" s="2" t="n"/>
      <c r="B301" s="10" t="n"/>
      <c r="C301" s="10" t="n"/>
      <c r="D301" t="str">
        <f>IF(AND(A301="",B301=""),"",IF(A301="","нет даты",IF(B301="","нет клиента",IF(OR(A301&lt;Показатели!$B$4,A301&gt;Показатели!$B$5),"вне периода",IF(COUNTIFS(Оплаты!$B$2:$B$601,B301,Оплаты!$A$2:$A$601,"&lt;"&amp;A301,Оплаты!$D$2:$D$601,"учтена")&gt;0,"уже клиент",IF(COUNTIFS($B$1:B300,B301,$D$1:D300,"учтена")&gt;0,"повтор",IF(C301="","нет канала",IF(COUNTIF(Показатели!$B$9:$F$9,C301)=0,"неизвестный канал","учтена"))))))))</f>
        <v/>
      </c>
      <c r="E301" t="str">
        <f>IF(D301&lt;&gt;"учтена","",IF(COUNTIFS(Оплаты!$B$2:$B$601,B301,Оплаты!$A$2:$A$601,"&gt;="&amp;A301,Оплаты!$D$2:$D$601,"учтена")+COUNTIFS(Оплаты!$B$2:$B$601,B301,Оплаты!$A$2:$A$601,"&gt;="&amp;A301,Оплаты!$D$2:$D$601,"нет суммы")&gt;0,"да","нет"))</f>
        <v/>
      </c>
      <c r="F301" s="6" t="str">
        <f>IF(E301&lt;&gt;"да","",IF(I301&gt;0,"нет суммы",SUMIFS(Оплаты!$C$2:$C$601,Оплаты!$B$2:$B$601,B301,Оплаты!$E$2:$E$601,1)))</f>
        <v/>
      </c>
      <c r="G301" t="str">
        <f>IF(E301&lt;&gt;"да","",COUNTIFS(Оплаты!$B$2:$B$601,B301,Оплаты!$A$2:$A$601,"&gt;="&amp;A301,Оплаты!$D$2:$D$601,"учтена"))</f>
        <v/>
      </c>
      <c r="H301" s="6" t="str">
        <f>IF(E301&lt;&gt;"да","",SUMIFS(Оплаты!$C$2:$C$601,Оплаты!$B$2:$B$601,B301,Оплаты!$A$2:$A$601,"&gt;="&amp;A301,Оплаты!$D$2:$D$601,"учтена"))</f>
        <v/>
      </c>
      <c r="I301" t="str">
        <f>IF(E301&lt;&gt;"да","",COUNTIFS(Оплаты!$B$2:$B$601,B301,Оплаты!$A$2:$A$601,"&gt;="&amp;A301,Оплаты!$D$2:$D$601,"нет суммы"))</f>
        <v/>
      </c>
    </row>
    <row r="302">
      <c r="A302" s="2" t="n"/>
      <c r="B302" s="10" t="n"/>
      <c r="C302" s="10" t="n"/>
      <c r="D302" t="str">
        <f>IF(AND(A302="",B302=""),"",IF(A302="","нет даты",IF(B302="","нет клиента",IF(OR(A302&lt;Показатели!$B$4,A302&gt;Показатели!$B$5),"вне периода",IF(COUNTIFS(Оплаты!$B$2:$B$601,B302,Оплаты!$A$2:$A$601,"&lt;"&amp;A302,Оплаты!$D$2:$D$601,"учтена")&gt;0,"уже клиент",IF(COUNTIFS($B$1:B301,B302,$D$1:D301,"учтена")&gt;0,"повтор",IF(C302="","нет канала",IF(COUNTIF(Показатели!$B$9:$F$9,C302)=0,"неизвестный канал","учтена"))))))))</f>
        <v/>
      </c>
      <c r="E302" t="str">
        <f>IF(D302&lt;&gt;"учтена","",IF(COUNTIFS(Оплаты!$B$2:$B$601,B302,Оплаты!$A$2:$A$601,"&gt;="&amp;A302,Оплаты!$D$2:$D$601,"учтена")+COUNTIFS(Оплаты!$B$2:$B$601,B302,Оплаты!$A$2:$A$601,"&gt;="&amp;A302,Оплаты!$D$2:$D$601,"нет суммы")&gt;0,"да","нет"))</f>
        <v/>
      </c>
      <c r="F302" s="6" t="str">
        <f>IF(E302&lt;&gt;"да","",IF(I302&gt;0,"нет суммы",SUMIFS(Оплаты!$C$2:$C$601,Оплаты!$B$2:$B$601,B302,Оплаты!$E$2:$E$601,1)))</f>
        <v/>
      </c>
      <c r="G302" t="str">
        <f>IF(E302&lt;&gt;"да","",COUNTIFS(Оплаты!$B$2:$B$601,B302,Оплаты!$A$2:$A$601,"&gt;="&amp;A302,Оплаты!$D$2:$D$601,"учтена"))</f>
        <v/>
      </c>
      <c r="H302" s="6" t="str">
        <f>IF(E302&lt;&gt;"да","",SUMIFS(Оплаты!$C$2:$C$601,Оплаты!$B$2:$B$601,B302,Оплаты!$A$2:$A$601,"&gt;="&amp;A302,Оплаты!$D$2:$D$601,"учтена"))</f>
        <v/>
      </c>
      <c r="I302" t="str">
        <f>IF(E302&lt;&gt;"да","",COUNTIFS(Оплаты!$B$2:$B$601,B302,Оплаты!$A$2:$A$601,"&gt;="&amp;A302,Оплаты!$D$2:$D$601,"нет суммы"))</f>
        <v/>
      </c>
    </row>
    <row r="303">
      <c r="A303" s="2" t="n"/>
      <c r="B303" s="10" t="n"/>
      <c r="C303" s="10" t="n"/>
      <c r="D303" t="str">
        <f>IF(AND(A303="",B303=""),"",IF(A303="","нет даты",IF(B303="","нет клиента",IF(OR(A303&lt;Показатели!$B$4,A303&gt;Показатели!$B$5),"вне периода",IF(COUNTIFS(Оплаты!$B$2:$B$601,B303,Оплаты!$A$2:$A$601,"&lt;"&amp;A303,Оплаты!$D$2:$D$601,"учтена")&gt;0,"уже клиент",IF(COUNTIFS($B$1:B302,B303,$D$1:D302,"учтена")&gt;0,"повтор",IF(C303="","нет канала",IF(COUNTIF(Показатели!$B$9:$F$9,C303)=0,"неизвестный канал","учтена"))))))))</f>
        <v/>
      </c>
      <c r="E303" t="str">
        <f>IF(D303&lt;&gt;"учтена","",IF(COUNTIFS(Оплаты!$B$2:$B$601,B303,Оплаты!$A$2:$A$601,"&gt;="&amp;A303,Оплаты!$D$2:$D$601,"учтена")+COUNTIFS(Оплаты!$B$2:$B$601,B303,Оплаты!$A$2:$A$601,"&gt;="&amp;A303,Оплаты!$D$2:$D$601,"нет суммы")&gt;0,"да","нет"))</f>
        <v/>
      </c>
      <c r="F303" s="6" t="str">
        <f>IF(E303&lt;&gt;"да","",IF(I303&gt;0,"нет суммы",SUMIFS(Оплаты!$C$2:$C$601,Оплаты!$B$2:$B$601,B303,Оплаты!$E$2:$E$601,1)))</f>
        <v/>
      </c>
      <c r="G303" t="str">
        <f>IF(E303&lt;&gt;"да","",COUNTIFS(Оплаты!$B$2:$B$601,B303,Оплаты!$A$2:$A$601,"&gt;="&amp;A303,Оплаты!$D$2:$D$601,"учтена"))</f>
        <v/>
      </c>
      <c r="H303" s="6" t="str">
        <f>IF(E303&lt;&gt;"да","",SUMIFS(Оплаты!$C$2:$C$601,Оплаты!$B$2:$B$601,B303,Оплаты!$A$2:$A$601,"&gt;="&amp;A303,Оплаты!$D$2:$D$601,"учтена"))</f>
        <v/>
      </c>
      <c r="I303" t="str">
        <f>IF(E303&lt;&gt;"да","",COUNTIFS(Оплаты!$B$2:$B$601,B303,Оплаты!$A$2:$A$601,"&gt;="&amp;A303,Оплаты!$D$2:$D$601,"нет суммы"))</f>
        <v/>
      </c>
    </row>
    <row r="304">
      <c r="A304" s="2" t="n"/>
      <c r="B304" s="10" t="n"/>
      <c r="C304" s="10" t="n"/>
      <c r="D304" t="str">
        <f>IF(AND(A304="",B304=""),"",IF(A304="","нет даты",IF(B304="","нет клиента",IF(OR(A304&lt;Показатели!$B$4,A304&gt;Показатели!$B$5),"вне периода",IF(COUNTIFS(Оплаты!$B$2:$B$601,B304,Оплаты!$A$2:$A$601,"&lt;"&amp;A304,Оплаты!$D$2:$D$601,"учтена")&gt;0,"уже клиент",IF(COUNTIFS($B$1:B303,B304,$D$1:D303,"учтена")&gt;0,"повтор",IF(C304="","нет канала",IF(COUNTIF(Показатели!$B$9:$F$9,C304)=0,"неизвестный канал","учтена"))))))))</f>
        <v/>
      </c>
      <c r="E304" t="str">
        <f>IF(D304&lt;&gt;"учтена","",IF(COUNTIFS(Оплаты!$B$2:$B$601,B304,Оплаты!$A$2:$A$601,"&gt;="&amp;A304,Оплаты!$D$2:$D$601,"учтена")+COUNTIFS(Оплаты!$B$2:$B$601,B304,Оплаты!$A$2:$A$601,"&gt;="&amp;A304,Оплаты!$D$2:$D$601,"нет суммы")&gt;0,"да","нет"))</f>
        <v/>
      </c>
      <c r="F304" s="6" t="str">
        <f>IF(E304&lt;&gt;"да","",IF(I304&gt;0,"нет суммы",SUMIFS(Оплаты!$C$2:$C$601,Оплаты!$B$2:$B$601,B304,Оплаты!$E$2:$E$601,1)))</f>
        <v/>
      </c>
      <c r="G304" t="str">
        <f>IF(E304&lt;&gt;"да","",COUNTIFS(Оплаты!$B$2:$B$601,B304,Оплаты!$A$2:$A$601,"&gt;="&amp;A304,Оплаты!$D$2:$D$601,"учтена"))</f>
        <v/>
      </c>
      <c r="H304" s="6" t="str">
        <f>IF(E304&lt;&gt;"да","",SUMIFS(Оплаты!$C$2:$C$601,Оплаты!$B$2:$B$601,B304,Оплаты!$A$2:$A$601,"&gt;="&amp;A304,Оплаты!$D$2:$D$601,"учтена"))</f>
        <v/>
      </c>
      <c r="I304" t="str">
        <f>IF(E304&lt;&gt;"да","",COUNTIFS(Оплаты!$B$2:$B$601,B304,Оплаты!$A$2:$A$601,"&gt;="&amp;A304,Оплаты!$D$2:$D$601,"нет суммы"))</f>
        <v/>
      </c>
    </row>
    <row r="305">
      <c r="A305" s="2" t="n"/>
      <c r="B305" s="10" t="n"/>
      <c r="C305" s="10" t="n"/>
      <c r="D305" t="str">
        <f>IF(AND(A305="",B305=""),"",IF(A305="","нет даты",IF(B305="","нет клиента",IF(OR(A305&lt;Показатели!$B$4,A305&gt;Показатели!$B$5),"вне периода",IF(COUNTIFS(Оплаты!$B$2:$B$601,B305,Оплаты!$A$2:$A$601,"&lt;"&amp;A305,Оплаты!$D$2:$D$601,"учтена")&gt;0,"уже клиент",IF(COUNTIFS($B$1:B304,B305,$D$1:D304,"учтена")&gt;0,"повтор",IF(C305="","нет канала",IF(COUNTIF(Показатели!$B$9:$F$9,C305)=0,"неизвестный канал","учтена"))))))))</f>
        <v/>
      </c>
      <c r="E305" t="str">
        <f>IF(D305&lt;&gt;"учтена","",IF(COUNTIFS(Оплаты!$B$2:$B$601,B305,Оплаты!$A$2:$A$601,"&gt;="&amp;A305,Оплаты!$D$2:$D$601,"учтена")+COUNTIFS(Оплаты!$B$2:$B$601,B305,Оплаты!$A$2:$A$601,"&gt;="&amp;A305,Оплаты!$D$2:$D$601,"нет суммы")&gt;0,"да","нет"))</f>
        <v/>
      </c>
      <c r="F305" s="6" t="str">
        <f>IF(E305&lt;&gt;"да","",IF(I305&gt;0,"нет суммы",SUMIFS(Оплаты!$C$2:$C$601,Оплаты!$B$2:$B$601,B305,Оплаты!$E$2:$E$601,1)))</f>
        <v/>
      </c>
      <c r="G305" t="str">
        <f>IF(E305&lt;&gt;"да","",COUNTIFS(Оплаты!$B$2:$B$601,B305,Оплаты!$A$2:$A$601,"&gt;="&amp;A305,Оплаты!$D$2:$D$601,"учтена"))</f>
        <v/>
      </c>
      <c r="H305" s="6" t="str">
        <f>IF(E305&lt;&gt;"да","",SUMIFS(Оплаты!$C$2:$C$601,Оплаты!$B$2:$B$601,B305,Оплаты!$A$2:$A$601,"&gt;="&amp;A305,Оплаты!$D$2:$D$601,"учтена"))</f>
        <v/>
      </c>
      <c r="I305" t="str">
        <f>IF(E305&lt;&gt;"да","",COUNTIFS(Оплаты!$B$2:$B$601,B305,Оплаты!$A$2:$A$601,"&gt;="&amp;A305,Оплаты!$D$2:$D$601,"нет суммы"))</f>
        <v/>
      </c>
    </row>
    <row r="306">
      <c r="A306" s="2" t="n"/>
      <c r="B306" s="10" t="n"/>
      <c r="C306" s="10" t="n"/>
      <c r="D306" t="str">
        <f>IF(AND(A306="",B306=""),"",IF(A306="","нет даты",IF(B306="","нет клиента",IF(OR(A306&lt;Показатели!$B$4,A306&gt;Показатели!$B$5),"вне периода",IF(COUNTIFS(Оплаты!$B$2:$B$601,B306,Оплаты!$A$2:$A$601,"&lt;"&amp;A306,Оплаты!$D$2:$D$601,"учтена")&gt;0,"уже клиент",IF(COUNTIFS($B$1:B305,B306,$D$1:D305,"учтена")&gt;0,"повтор",IF(C306="","нет канала",IF(COUNTIF(Показатели!$B$9:$F$9,C306)=0,"неизвестный канал","учтена"))))))))</f>
        <v/>
      </c>
      <c r="E306" t="str">
        <f>IF(D306&lt;&gt;"учтена","",IF(COUNTIFS(Оплаты!$B$2:$B$601,B306,Оплаты!$A$2:$A$601,"&gt;="&amp;A306,Оплаты!$D$2:$D$601,"учтена")+COUNTIFS(Оплаты!$B$2:$B$601,B306,Оплаты!$A$2:$A$601,"&gt;="&amp;A306,Оплаты!$D$2:$D$601,"нет суммы")&gt;0,"да","нет"))</f>
        <v/>
      </c>
      <c r="F306" s="6" t="str">
        <f>IF(E306&lt;&gt;"да","",IF(I306&gt;0,"нет суммы",SUMIFS(Оплаты!$C$2:$C$601,Оплаты!$B$2:$B$601,B306,Оплаты!$E$2:$E$601,1)))</f>
        <v/>
      </c>
      <c r="G306" t="str">
        <f>IF(E306&lt;&gt;"да","",COUNTIFS(Оплаты!$B$2:$B$601,B306,Оплаты!$A$2:$A$601,"&gt;="&amp;A306,Оплаты!$D$2:$D$601,"учтена"))</f>
        <v/>
      </c>
      <c r="H306" s="6" t="str">
        <f>IF(E306&lt;&gt;"да","",SUMIFS(Оплаты!$C$2:$C$601,Оплаты!$B$2:$B$601,B306,Оплаты!$A$2:$A$601,"&gt;="&amp;A306,Оплаты!$D$2:$D$601,"учтена"))</f>
        <v/>
      </c>
      <c r="I306" t="str">
        <f>IF(E306&lt;&gt;"да","",COUNTIFS(Оплаты!$B$2:$B$601,B306,Оплаты!$A$2:$A$601,"&gt;="&amp;A306,Оплаты!$D$2:$D$601,"нет суммы"))</f>
        <v/>
      </c>
    </row>
    <row r="307">
      <c r="A307" s="2" t="n"/>
      <c r="B307" s="10" t="n"/>
      <c r="C307" s="10" t="n"/>
      <c r="D307" t="str">
        <f>IF(AND(A307="",B307=""),"",IF(A307="","нет даты",IF(B307="","нет клиента",IF(OR(A307&lt;Показатели!$B$4,A307&gt;Показатели!$B$5),"вне периода",IF(COUNTIFS(Оплаты!$B$2:$B$601,B307,Оплаты!$A$2:$A$601,"&lt;"&amp;A307,Оплаты!$D$2:$D$601,"учтена")&gt;0,"уже клиент",IF(COUNTIFS($B$1:B306,B307,$D$1:D306,"учтена")&gt;0,"повтор",IF(C307="","нет канала",IF(COUNTIF(Показатели!$B$9:$F$9,C307)=0,"неизвестный канал","учтена"))))))))</f>
        <v/>
      </c>
      <c r="E307" t="str">
        <f>IF(D307&lt;&gt;"учтена","",IF(COUNTIFS(Оплаты!$B$2:$B$601,B307,Оплаты!$A$2:$A$601,"&gt;="&amp;A307,Оплаты!$D$2:$D$601,"учтена")+COUNTIFS(Оплаты!$B$2:$B$601,B307,Оплаты!$A$2:$A$601,"&gt;="&amp;A307,Оплаты!$D$2:$D$601,"нет суммы")&gt;0,"да","нет"))</f>
        <v/>
      </c>
      <c r="F307" s="6" t="str">
        <f>IF(E307&lt;&gt;"да","",IF(I307&gt;0,"нет суммы",SUMIFS(Оплаты!$C$2:$C$601,Оплаты!$B$2:$B$601,B307,Оплаты!$E$2:$E$601,1)))</f>
        <v/>
      </c>
      <c r="G307" t="str">
        <f>IF(E307&lt;&gt;"да","",COUNTIFS(Оплаты!$B$2:$B$601,B307,Оплаты!$A$2:$A$601,"&gt;="&amp;A307,Оплаты!$D$2:$D$601,"учтена"))</f>
        <v/>
      </c>
      <c r="H307" s="6" t="str">
        <f>IF(E307&lt;&gt;"да","",SUMIFS(Оплаты!$C$2:$C$601,Оплаты!$B$2:$B$601,B307,Оплаты!$A$2:$A$601,"&gt;="&amp;A307,Оплаты!$D$2:$D$601,"учтена"))</f>
        <v/>
      </c>
      <c r="I307" t="str">
        <f>IF(E307&lt;&gt;"да","",COUNTIFS(Оплаты!$B$2:$B$601,B307,Оплаты!$A$2:$A$601,"&gt;="&amp;A307,Оплаты!$D$2:$D$601,"нет суммы"))</f>
        <v/>
      </c>
    </row>
    <row r="308">
      <c r="A308" s="2" t="n"/>
      <c r="B308" s="10" t="n"/>
      <c r="C308" s="10" t="n"/>
      <c r="D308" t="str">
        <f>IF(AND(A308="",B308=""),"",IF(A308="","нет даты",IF(B308="","нет клиента",IF(OR(A308&lt;Показатели!$B$4,A308&gt;Показатели!$B$5),"вне периода",IF(COUNTIFS(Оплаты!$B$2:$B$601,B308,Оплаты!$A$2:$A$601,"&lt;"&amp;A308,Оплаты!$D$2:$D$601,"учтена")&gt;0,"уже клиент",IF(COUNTIFS($B$1:B307,B308,$D$1:D307,"учтена")&gt;0,"повтор",IF(C308="","нет канала",IF(COUNTIF(Показатели!$B$9:$F$9,C308)=0,"неизвестный канал","учтена"))))))))</f>
        <v/>
      </c>
      <c r="E308" t="str">
        <f>IF(D308&lt;&gt;"учтена","",IF(COUNTIFS(Оплаты!$B$2:$B$601,B308,Оплаты!$A$2:$A$601,"&gt;="&amp;A308,Оплаты!$D$2:$D$601,"учтена")+COUNTIFS(Оплаты!$B$2:$B$601,B308,Оплаты!$A$2:$A$601,"&gt;="&amp;A308,Оплаты!$D$2:$D$601,"нет суммы")&gt;0,"да","нет"))</f>
        <v/>
      </c>
      <c r="F308" s="6" t="str">
        <f>IF(E308&lt;&gt;"да","",IF(I308&gt;0,"нет суммы",SUMIFS(Оплаты!$C$2:$C$601,Оплаты!$B$2:$B$601,B308,Оплаты!$E$2:$E$601,1)))</f>
        <v/>
      </c>
      <c r="G308" t="str">
        <f>IF(E308&lt;&gt;"да","",COUNTIFS(Оплаты!$B$2:$B$601,B308,Оплаты!$A$2:$A$601,"&gt;="&amp;A308,Оплаты!$D$2:$D$601,"учтена"))</f>
        <v/>
      </c>
      <c r="H308" s="6" t="str">
        <f>IF(E308&lt;&gt;"да","",SUMIFS(Оплаты!$C$2:$C$601,Оплаты!$B$2:$B$601,B308,Оплаты!$A$2:$A$601,"&gt;="&amp;A308,Оплаты!$D$2:$D$601,"учтена"))</f>
        <v/>
      </c>
      <c r="I308" t="str">
        <f>IF(E308&lt;&gt;"да","",COUNTIFS(Оплаты!$B$2:$B$601,B308,Оплаты!$A$2:$A$601,"&gt;="&amp;A308,Оплаты!$D$2:$D$601,"нет суммы"))</f>
        <v/>
      </c>
    </row>
    <row r="309">
      <c r="A309" s="2" t="n"/>
      <c r="B309" s="10" t="n"/>
      <c r="C309" s="10" t="n"/>
      <c r="D309" t="str">
        <f>IF(AND(A309="",B309=""),"",IF(A309="","нет даты",IF(B309="","нет клиента",IF(OR(A309&lt;Показатели!$B$4,A309&gt;Показатели!$B$5),"вне периода",IF(COUNTIFS(Оплаты!$B$2:$B$601,B309,Оплаты!$A$2:$A$601,"&lt;"&amp;A309,Оплаты!$D$2:$D$601,"учтена")&gt;0,"уже клиент",IF(COUNTIFS($B$1:B308,B309,$D$1:D308,"учтена")&gt;0,"повтор",IF(C309="","нет канала",IF(COUNTIF(Показатели!$B$9:$F$9,C309)=0,"неизвестный канал","учтена"))))))))</f>
        <v/>
      </c>
      <c r="E309" t="str">
        <f>IF(D309&lt;&gt;"учтена","",IF(COUNTIFS(Оплаты!$B$2:$B$601,B309,Оплаты!$A$2:$A$601,"&gt;="&amp;A309,Оплаты!$D$2:$D$601,"учтена")+COUNTIFS(Оплаты!$B$2:$B$601,B309,Оплаты!$A$2:$A$601,"&gt;="&amp;A309,Оплаты!$D$2:$D$601,"нет суммы")&gt;0,"да","нет"))</f>
        <v/>
      </c>
      <c r="F309" s="6" t="str">
        <f>IF(E309&lt;&gt;"да","",IF(I309&gt;0,"нет суммы",SUMIFS(Оплаты!$C$2:$C$601,Оплаты!$B$2:$B$601,B309,Оплаты!$E$2:$E$601,1)))</f>
        <v/>
      </c>
      <c r="G309" t="str">
        <f>IF(E309&lt;&gt;"да","",COUNTIFS(Оплаты!$B$2:$B$601,B309,Оплаты!$A$2:$A$601,"&gt;="&amp;A309,Оплаты!$D$2:$D$601,"учтена"))</f>
        <v/>
      </c>
      <c r="H309" s="6" t="str">
        <f>IF(E309&lt;&gt;"да","",SUMIFS(Оплаты!$C$2:$C$601,Оплаты!$B$2:$B$601,B309,Оплаты!$A$2:$A$601,"&gt;="&amp;A309,Оплаты!$D$2:$D$601,"учтена"))</f>
        <v/>
      </c>
      <c r="I309" t="str">
        <f>IF(E309&lt;&gt;"да","",COUNTIFS(Оплаты!$B$2:$B$601,B309,Оплаты!$A$2:$A$601,"&gt;="&amp;A309,Оплаты!$D$2:$D$601,"нет суммы"))</f>
        <v/>
      </c>
    </row>
    <row r="310">
      <c r="A310" s="2" t="n"/>
      <c r="B310" s="10" t="n"/>
      <c r="C310" s="10" t="n"/>
      <c r="D310" t="str">
        <f>IF(AND(A310="",B310=""),"",IF(A310="","нет даты",IF(B310="","нет клиента",IF(OR(A310&lt;Показатели!$B$4,A310&gt;Показатели!$B$5),"вне периода",IF(COUNTIFS(Оплаты!$B$2:$B$601,B310,Оплаты!$A$2:$A$601,"&lt;"&amp;A310,Оплаты!$D$2:$D$601,"учтена")&gt;0,"уже клиент",IF(COUNTIFS($B$1:B309,B310,$D$1:D309,"учтена")&gt;0,"повтор",IF(C310="","нет канала",IF(COUNTIF(Показатели!$B$9:$F$9,C310)=0,"неизвестный канал","учтена"))))))))</f>
        <v/>
      </c>
      <c r="E310" t="str">
        <f>IF(D310&lt;&gt;"учтена","",IF(COUNTIFS(Оплаты!$B$2:$B$601,B310,Оплаты!$A$2:$A$601,"&gt;="&amp;A310,Оплаты!$D$2:$D$601,"учтена")+COUNTIFS(Оплаты!$B$2:$B$601,B310,Оплаты!$A$2:$A$601,"&gt;="&amp;A310,Оплаты!$D$2:$D$601,"нет суммы")&gt;0,"да","нет"))</f>
        <v/>
      </c>
      <c r="F310" s="6" t="str">
        <f>IF(E310&lt;&gt;"да","",IF(I310&gt;0,"нет суммы",SUMIFS(Оплаты!$C$2:$C$601,Оплаты!$B$2:$B$601,B310,Оплаты!$E$2:$E$601,1)))</f>
        <v/>
      </c>
      <c r="G310" t="str">
        <f>IF(E310&lt;&gt;"да","",COUNTIFS(Оплаты!$B$2:$B$601,B310,Оплаты!$A$2:$A$601,"&gt;="&amp;A310,Оплаты!$D$2:$D$601,"учтена"))</f>
        <v/>
      </c>
      <c r="H310" s="6" t="str">
        <f>IF(E310&lt;&gt;"да","",SUMIFS(Оплаты!$C$2:$C$601,Оплаты!$B$2:$B$601,B310,Оплаты!$A$2:$A$601,"&gt;="&amp;A310,Оплаты!$D$2:$D$601,"учтена"))</f>
        <v/>
      </c>
      <c r="I310" t="str">
        <f>IF(E310&lt;&gt;"да","",COUNTIFS(Оплаты!$B$2:$B$601,B310,Оплаты!$A$2:$A$601,"&gt;="&amp;A310,Оплаты!$D$2:$D$601,"нет суммы"))</f>
        <v/>
      </c>
    </row>
    <row r="311">
      <c r="A311" s="2" t="n"/>
      <c r="B311" s="10" t="n"/>
      <c r="C311" s="10" t="n"/>
      <c r="D311" t="str">
        <f>IF(AND(A311="",B311=""),"",IF(A311="","нет даты",IF(B311="","нет клиента",IF(OR(A311&lt;Показатели!$B$4,A311&gt;Показатели!$B$5),"вне периода",IF(COUNTIFS(Оплаты!$B$2:$B$601,B311,Оплаты!$A$2:$A$601,"&lt;"&amp;A311,Оплаты!$D$2:$D$601,"учтена")&gt;0,"уже клиент",IF(COUNTIFS($B$1:B310,B311,$D$1:D310,"учтена")&gt;0,"повтор",IF(C311="","нет канала",IF(COUNTIF(Показатели!$B$9:$F$9,C311)=0,"неизвестный канал","учтена"))))))))</f>
        <v/>
      </c>
      <c r="E311" t="str">
        <f>IF(D311&lt;&gt;"учтена","",IF(COUNTIFS(Оплаты!$B$2:$B$601,B311,Оплаты!$A$2:$A$601,"&gt;="&amp;A311,Оплаты!$D$2:$D$601,"учтена")+COUNTIFS(Оплаты!$B$2:$B$601,B311,Оплаты!$A$2:$A$601,"&gt;="&amp;A311,Оплаты!$D$2:$D$601,"нет суммы")&gt;0,"да","нет"))</f>
        <v/>
      </c>
      <c r="F311" s="6" t="str">
        <f>IF(E311&lt;&gt;"да","",IF(I311&gt;0,"нет суммы",SUMIFS(Оплаты!$C$2:$C$601,Оплаты!$B$2:$B$601,B311,Оплаты!$E$2:$E$601,1)))</f>
        <v/>
      </c>
      <c r="G311" t="str">
        <f>IF(E311&lt;&gt;"да","",COUNTIFS(Оплаты!$B$2:$B$601,B311,Оплаты!$A$2:$A$601,"&gt;="&amp;A311,Оплаты!$D$2:$D$601,"учтена"))</f>
        <v/>
      </c>
      <c r="H311" s="6" t="str">
        <f>IF(E311&lt;&gt;"да","",SUMIFS(Оплаты!$C$2:$C$601,Оплаты!$B$2:$B$601,B311,Оплаты!$A$2:$A$601,"&gt;="&amp;A311,Оплаты!$D$2:$D$601,"учтена"))</f>
        <v/>
      </c>
      <c r="I311" t="str">
        <f>IF(E311&lt;&gt;"да","",COUNTIFS(Оплаты!$B$2:$B$601,B311,Оплаты!$A$2:$A$601,"&gt;="&amp;A311,Оплаты!$D$2:$D$601,"нет суммы"))</f>
        <v/>
      </c>
    </row>
    <row r="312">
      <c r="A312" s="2" t="n"/>
      <c r="B312" s="10" t="n"/>
      <c r="C312" s="10" t="n"/>
      <c r="D312" t="str">
        <f>IF(AND(A312="",B312=""),"",IF(A312="","нет даты",IF(B312="","нет клиента",IF(OR(A312&lt;Показатели!$B$4,A312&gt;Показатели!$B$5),"вне периода",IF(COUNTIFS(Оплаты!$B$2:$B$601,B312,Оплаты!$A$2:$A$601,"&lt;"&amp;A312,Оплаты!$D$2:$D$601,"учтена")&gt;0,"уже клиент",IF(COUNTIFS($B$1:B311,B312,$D$1:D311,"учтена")&gt;0,"повтор",IF(C312="","нет канала",IF(COUNTIF(Показатели!$B$9:$F$9,C312)=0,"неизвестный канал","учтена"))))))))</f>
        <v/>
      </c>
      <c r="E312" t="str">
        <f>IF(D312&lt;&gt;"учтена","",IF(COUNTIFS(Оплаты!$B$2:$B$601,B312,Оплаты!$A$2:$A$601,"&gt;="&amp;A312,Оплаты!$D$2:$D$601,"учтена")+COUNTIFS(Оплаты!$B$2:$B$601,B312,Оплаты!$A$2:$A$601,"&gt;="&amp;A312,Оплаты!$D$2:$D$601,"нет суммы")&gt;0,"да","нет"))</f>
        <v/>
      </c>
      <c r="F312" s="6" t="str">
        <f>IF(E312&lt;&gt;"да","",IF(I312&gt;0,"нет суммы",SUMIFS(Оплаты!$C$2:$C$601,Оплаты!$B$2:$B$601,B312,Оплаты!$E$2:$E$601,1)))</f>
        <v/>
      </c>
      <c r="G312" t="str">
        <f>IF(E312&lt;&gt;"да","",COUNTIFS(Оплаты!$B$2:$B$601,B312,Оплаты!$A$2:$A$601,"&gt;="&amp;A312,Оплаты!$D$2:$D$601,"учтена"))</f>
        <v/>
      </c>
      <c r="H312" s="6" t="str">
        <f>IF(E312&lt;&gt;"да","",SUMIFS(Оплаты!$C$2:$C$601,Оплаты!$B$2:$B$601,B312,Оплаты!$A$2:$A$601,"&gt;="&amp;A312,Оплаты!$D$2:$D$601,"учтена"))</f>
        <v/>
      </c>
      <c r="I312" t="str">
        <f>IF(E312&lt;&gt;"да","",COUNTIFS(Оплаты!$B$2:$B$601,B312,Оплаты!$A$2:$A$601,"&gt;="&amp;A312,Оплаты!$D$2:$D$601,"нет суммы"))</f>
        <v/>
      </c>
    </row>
    <row r="313">
      <c r="A313" s="2" t="n"/>
      <c r="B313" s="10" t="n"/>
      <c r="C313" s="10" t="n"/>
      <c r="D313" t="str">
        <f>IF(AND(A313="",B313=""),"",IF(A313="","нет даты",IF(B313="","нет клиента",IF(OR(A313&lt;Показатели!$B$4,A313&gt;Показатели!$B$5),"вне периода",IF(COUNTIFS(Оплаты!$B$2:$B$601,B313,Оплаты!$A$2:$A$601,"&lt;"&amp;A313,Оплаты!$D$2:$D$601,"учтена")&gt;0,"уже клиент",IF(COUNTIFS($B$1:B312,B313,$D$1:D312,"учтена")&gt;0,"повтор",IF(C313="","нет канала",IF(COUNTIF(Показатели!$B$9:$F$9,C313)=0,"неизвестный канал","учтена"))))))))</f>
        <v/>
      </c>
      <c r="E313" t="str">
        <f>IF(D313&lt;&gt;"учтена","",IF(COUNTIFS(Оплаты!$B$2:$B$601,B313,Оплаты!$A$2:$A$601,"&gt;="&amp;A313,Оплаты!$D$2:$D$601,"учтена")+COUNTIFS(Оплаты!$B$2:$B$601,B313,Оплаты!$A$2:$A$601,"&gt;="&amp;A313,Оплаты!$D$2:$D$601,"нет суммы")&gt;0,"да","нет"))</f>
        <v/>
      </c>
      <c r="F313" s="6" t="str">
        <f>IF(E313&lt;&gt;"да","",IF(I313&gt;0,"нет суммы",SUMIFS(Оплаты!$C$2:$C$601,Оплаты!$B$2:$B$601,B313,Оплаты!$E$2:$E$601,1)))</f>
        <v/>
      </c>
      <c r="G313" t="str">
        <f>IF(E313&lt;&gt;"да","",COUNTIFS(Оплаты!$B$2:$B$601,B313,Оплаты!$A$2:$A$601,"&gt;="&amp;A313,Оплаты!$D$2:$D$601,"учтена"))</f>
        <v/>
      </c>
      <c r="H313" s="6" t="str">
        <f>IF(E313&lt;&gt;"да","",SUMIFS(Оплаты!$C$2:$C$601,Оплаты!$B$2:$B$601,B313,Оплаты!$A$2:$A$601,"&gt;="&amp;A313,Оплаты!$D$2:$D$601,"учтена"))</f>
        <v/>
      </c>
      <c r="I313" t="str">
        <f>IF(E313&lt;&gt;"да","",COUNTIFS(Оплаты!$B$2:$B$601,B313,Оплаты!$A$2:$A$601,"&gt;="&amp;A313,Оплаты!$D$2:$D$601,"нет суммы"))</f>
        <v/>
      </c>
    </row>
    <row r="314">
      <c r="A314" s="2" t="n"/>
      <c r="B314" s="10" t="n"/>
      <c r="C314" s="10" t="n"/>
      <c r="D314" t="str">
        <f>IF(AND(A314="",B314=""),"",IF(A314="","нет даты",IF(B314="","нет клиента",IF(OR(A314&lt;Показатели!$B$4,A314&gt;Показатели!$B$5),"вне периода",IF(COUNTIFS(Оплаты!$B$2:$B$601,B314,Оплаты!$A$2:$A$601,"&lt;"&amp;A314,Оплаты!$D$2:$D$601,"учтена")&gt;0,"уже клиент",IF(COUNTIFS($B$1:B313,B314,$D$1:D313,"учтена")&gt;0,"повтор",IF(C314="","нет канала",IF(COUNTIF(Показатели!$B$9:$F$9,C314)=0,"неизвестный канал","учтена"))))))))</f>
        <v/>
      </c>
      <c r="E314" t="str">
        <f>IF(D314&lt;&gt;"учтена","",IF(COUNTIFS(Оплаты!$B$2:$B$601,B314,Оплаты!$A$2:$A$601,"&gt;="&amp;A314,Оплаты!$D$2:$D$601,"учтена")+COUNTIFS(Оплаты!$B$2:$B$601,B314,Оплаты!$A$2:$A$601,"&gt;="&amp;A314,Оплаты!$D$2:$D$601,"нет суммы")&gt;0,"да","нет"))</f>
        <v/>
      </c>
      <c r="F314" s="6" t="str">
        <f>IF(E314&lt;&gt;"да","",IF(I314&gt;0,"нет суммы",SUMIFS(Оплаты!$C$2:$C$601,Оплаты!$B$2:$B$601,B314,Оплаты!$E$2:$E$601,1)))</f>
        <v/>
      </c>
      <c r="G314" t="str">
        <f>IF(E314&lt;&gt;"да","",COUNTIFS(Оплаты!$B$2:$B$601,B314,Оплаты!$A$2:$A$601,"&gt;="&amp;A314,Оплаты!$D$2:$D$601,"учтена"))</f>
        <v/>
      </c>
      <c r="H314" s="6" t="str">
        <f>IF(E314&lt;&gt;"да","",SUMIFS(Оплаты!$C$2:$C$601,Оплаты!$B$2:$B$601,B314,Оплаты!$A$2:$A$601,"&gt;="&amp;A314,Оплаты!$D$2:$D$601,"учтена"))</f>
        <v/>
      </c>
      <c r="I314" t="str">
        <f>IF(E314&lt;&gt;"да","",COUNTIFS(Оплаты!$B$2:$B$601,B314,Оплаты!$A$2:$A$601,"&gt;="&amp;A314,Оплаты!$D$2:$D$601,"нет суммы"))</f>
        <v/>
      </c>
    </row>
    <row r="315">
      <c r="A315" s="2" t="n"/>
      <c r="B315" s="10" t="n"/>
      <c r="C315" s="10" t="n"/>
      <c r="D315" t="str">
        <f>IF(AND(A315="",B315=""),"",IF(A315="","нет даты",IF(B315="","нет клиента",IF(OR(A315&lt;Показатели!$B$4,A315&gt;Показатели!$B$5),"вне периода",IF(COUNTIFS(Оплаты!$B$2:$B$601,B315,Оплаты!$A$2:$A$601,"&lt;"&amp;A315,Оплаты!$D$2:$D$601,"учтена")&gt;0,"уже клиент",IF(COUNTIFS($B$1:B314,B315,$D$1:D314,"учтена")&gt;0,"повтор",IF(C315="","нет канала",IF(COUNTIF(Показатели!$B$9:$F$9,C315)=0,"неизвестный канал","учтена"))))))))</f>
        <v/>
      </c>
      <c r="E315" t="str">
        <f>IF(D315&lt;&gt;"учтена","",IF(COUNTIFS(Оплаты!$B$2:$B$601,B315,Оплаты!$A$2:$A$601,"&gt;="&amp;A315,Оплаты!$D$2:$D$601,"учтена")+COUNTIFS(Оплаты!$B$2:$B$601,B315,Оплаты!$A$2:$A$601,"&gt;="&amp;A315,Оплаты!$D$2:$D$601,"нет суммы")&gt;0,"да","нет"))</f>
        <v/>
      </c>
      <c r="F315" s="6" t="str">
        <f>IF(E315&lt;&gt;"да","",IF(I315&gt;0,"нет суммы",SUMIFS(Оплаты!$C$2:$C$601,Оплаты!$B$2:$B$601,B315,Оплаты!$E$2:$E$601,1)))</f>
        <v/>
      </c>
      <c r="G315" t="str">
        <f>IF(E315&lt;&gt;"да","",COUNTIFS(Оплаты!$B$2:$B$601,B315,Оплаты!$A$2:$A$601,"&gt;="&amp;A315,Оплаты!$D$2:$D$601,"учтена"))</f>
        <v/>
      </c>
      <c r="H315" s="6" t="str">
        <f>IF(E315&lt;&gt;"да","",SUMIFS(Оплаты!$C$2:$C$601,Оплаты!$B$2:$B$601,B315,Оплаты!$A$2:$A$601,"&gt;="&amp;A315,Оплаты!$D$2:$D$601,"учтена"))</f>
        <v/>
      </c>
      <c r="I315" t="str">
        <f>IF(E315&lt;&gt;"да","",COUNTIFS(Оплаты!$B$2:$B$601,B315,Оплаты!$A$2:$A$601,"&gt;="&amp;A315,Оплаты!$D$2:$D$601,"нет суммы"))</f>
        <v/>
      </c>
    </row>
    <row r="316">
      <c r="A316" s="2" t="n"/>
      <c r="B316" s="10" t="n"/>
      <c r="C316" s="10" t="n"/>
      <c r="D316" t="str">
        <f>IF(AND(A316="",B316=""),"",IF(A316="","нет даты",IF(B316="","нет клиента",IF(OR(A316&lt;Показатели!$B$4,A316&gt;Показатели!$B$5),"вне периода",IF(COUNTIFS(Оплаты!$B$2:$B$601,B316,Оплаты!$A$2:$A$601,"&lt;"&amp;A316,Оплаты!$D$2:$D$601,"учтена")&gt;0,"уже клиент",IF(COUNTIFS($B$1:B315,B316,$D$1:D315,"учтена")&gt;0,"повтор",IF(C316="","нет канала",IF(COUNTIF(Показатели!$B$9:$F$9,C316)=0,"неизвестный канал","учтена"))))))))</f>
        <v/>
      </c>
      <c r="E316" t="str">
        <f>IF(D316&lt;&gt;"учтена","",IF(COUNTIFS(Оплаты!$B$2:$B$601,B316,Оплаты!$A$2:$A$601,"&gt;="&amp;A316,Оплаты!$D$2:$D$601,"учтена")+COUNTIFS(Оплаты!$B$2:$B$601,B316,Оплаты!$A$2:$A$601,"&gt;="&amp;A316,Оплаты!$D$2:$D$601,"нет суммы")&gt;0,"да","нет"))</f>
        <v/>
      </c>
      <c r="F316" s="6" t="str">
        <f>IF(E316&lt;&gt;"да","",IF(I316&gt;0,"нет суммы",SUMIFS(Оплаты!$C$2:$C$601,Оплаты!$B$2:$B$601,B316,Оплаты!$E$2:$E$601,1)))</f>
        <v/>
      </c>
      <c r="G316" t="str">
        <f>IF(E316&lt;&gt;"да","",COUNTIFS(Оплаты!$B$2:$B$601,B316,Оплаты!$A$2:$A$601,"&gt;="&amp;A316,Оплаты!$D$2:$D$601,"учтена"))</f>
        <v/>
      </c>
      <c r="H316" s="6" t="str">
        <f>IF(E316&lt;&gt;"да","",SUMIFS(Оплаты!$C$2:$C$601,Оплаты!$B$2:$B$601,B316,Оплаты!$A$2:$A$601,"&gt;="&amp;A316,Оплаты!$D$2:$D$601,"учтена"))</f>
        <v/>
      </c>
      <c r="I316" t="str">
        <f>IF(E316&lt;&gt;"да","",COUNTIFS(Оплаты!$B$2:$B$601,B316,Оплаты!$A$2:$A$601,"&gt;="&amp;A316,Оплаты!$D$2:$D$601,"нет суммы"))</f>
        <v/>
      </c>
    </row>
    <row r="317">
      <c r="A317" s="2" t="n"/>
      <c r="B317" s="10" t="n"/>
      <c r="C317" s="10" t="n"/>
      <c r="D317" t="str">
        <f>IF(AND(A317="",B317=""),"",IF(A317="","нет даты",IF(B317="","нет клиента",IF(OR(A317&lt;Показатели!$B$4,A317&gt;Показатели!$B$5),"вне периода",IF(COUNTIFS(Оплаты!$B$2:$B$601,B317,Оплаты!$A$2:$A$601,"&lt;"&amp;A317,Оплаты!$D$2:$D$601,"учтена")&gt;0,"уже клиент",IF(COUNTIFS($B$1:B316,B317,$D$1:D316,"учтена")&gt;0,"повтор",IF(C317="","нет канала",IF(COUNTIF(Показатели!$B$9:$F$9,C317)=0,"неизвестный канал","учтена"))))))))</f>
        <v/>
      </c>
      <c r="E317" t="str">
        <f>IF(D317&lt;&gt;"учтена","",IF(COUNTIFS(Оплаты!$B$2:$B$601,B317,Оплаты!$A$2:$A$601,"&gt;="&amp;A317,Оплаты!$D$2:$D$601,"учтена")+COUNTIFS(Оплаты!$B$2:$B$601,B317,Оплаты!$A$2:$A$601,"&gt;="&amp;A317,Оплаты!$D$2:$D$601,"нет суммы")&gt;0,"да","нет"))</f>
        <v/>
      </c>
      <c r="F317" s="6" t="str">
        <f>IF(E317&lt;&gt;"да","",IF(I317&gt;0,"нет суммы",SUMIFS(Оплаты!$C$2:$C$601,Оплаты!$B$2:$B$601,B317,Оплаты!$E$2:$E$601,1)))</f>
        <v/>
      </c>
      <c r="G317" t="str">
        <f>IF(E317&lt;&gt;"да","",COUNTIFS(Оплаты!$B$2:$B$601,B317,Оплаты!$A$2:$A$601,"&gt;="&amp;A317,Оплаты!$D$2:$D$601,"учтена"))</f>
        <v/>
      </c>
      <c r="H317" s="6" t="str">
        <f>IF(E317&lt;&gt;"да","",SUMIFS(Оплаты!$C$2:$C$601,Оплаты!$B$2:$B$601,B317,Оплаты!$A$2:$A$601,"&gt;="&amp;A317,Оплаты!$D$2:$D$601,"учтена"))</f>
        <v/>
      </c>
      <c r="I317" t="str">
        <f>IF(E317&lt;&gt;"да","",COUNTIFS(Оплаты!$B$2:$B$601,B317,Оплаты!$A$2:$A$601,"&gt;="&amp;A317,Оплаты!$D$2:$D$601,"нет суммы"))</f>
        <v/>
      </c>
    </row>
    <row r="318">
      <c r="A318" s="2" t="n"/>
      <c r="B318" s="10" t="n"/>
      <c r="C318" s="10" t="n"/>
      <c r="D318" t="str">
        <f>IF(AND(A318="",B318=""),"",IF(A318="","нет даты",IF(B318="","нет клиента",IF(OR(A318&lt;Показатели!$B$4,A318&gt;Показатели!$B$5),"вне периода",IF(COUNTIFS(Оплаты!$B$2:$B$601,B318,Оплаты!$A$2:$A$601,"&lt;"&amp;A318,Оплаты!$D$2:$D$601,"учтена")&gt;0,"уже клиент",IF(COUNTIFS($B$1:B317,B318,$D$1:D317,"учтена")&gt;0,"повтор",IF(C318="","нет канала",IF(COUNTIF(Показатели!$B$9:$F$9,C318)=0,"неизвестный канал","учтена"))))))))</f>
        <v/>
      </c>
      <c r="E318" t="str">
        <f>IF(D318&lt;&gt;"учтена","",IF(COUNTIFS(Оплаты!$B$2:$B$601,B318,Оплаты!$A$2:$A$601,"&gt;="&amp;A318,Оплаты!$D$2:$D$601,"учтена")+COUNTIFS(Оплаты!$B$2:$B$601,B318,Оплаты!$A$2:$A$601,"&gt;="&amp;A318,Оплаты!$D$2:$D$601,"нет суммы")&gt;0,"да","нет"))</f>
        <v/>
      </c>
      <c r="F318" s="6" t="str">
        <f>IF(E318&lt;&gt;"да","",IF(I318&gt;0,"нет суммы",SUMIFS(Оплаты!$C$2:$C$601,Оплаты!$B$2:$B$601,B318,Оплаты!$E$2:$E$601,1)))</f>
        <v/>
      </c>
      <c r="G318" t="str">
        <f>IF(E318&lt;&gt;"да","",COUNTIFS(Оплаты!$B$2:$B$601,B318,Оплаты!$A$2:$A$601,"&gt;="&amp;A318,Оплаты!$D$2:$D$601,"учтена"))</f>
        <v/>
      </c>
      <c r="H318" s="6" t="str">
        <f>IF(E318&lt;&gt;"да","",SUMIFS(Оплаты!$C$2:$C$601,Оплаты!$B$2:$B$601,B318,Оплаты!$A$2:$A$601,"&gt;="&amp;A318,Оплаты!$D$2:$D$601,"учтена"))</f>
        <v/>
      </c>
      <c r="I318" t="str">
        <f>IF(E318&lt;&gt;"да","",COUNTIFS(Оплаты!$B$2:$B$601,B318,Оплаты!$A$2:$A$601,"&gt;="&amp;A318,Оплаты!$D$2:$D$601,"нет суммы"))</f>
        <v/>
      </c>
    </row>
    <row r="319">
      <c r="A319" s="2" t="n"/>
      <c r="B319" s="10" t="n"/>
      <c r="C319" s="10" t="n"/>
      <c r="D319" t="str">
        <f>IF(AND(A319="",B319=""),"",IF(A319="","нет даты",IF(B319="","нет клиента",IF(OR(A319&lt;Показатели!$B$4,A319&gt;Показатели!$B$5),"вне периода",IF(COUNTIFS(Оплаты!$B$2:$B$601,B319,Оплаты!$A$2:$A$601,"&lt;"&amp;A319,Оплаты!$D$2:$D$601,"учтена")&gt;0,"уже клиент",IF(COUNTIFS($B$1:B318,B319,$D$1:D318,"учтена")&gt;0,"повтор",IF(C319="","нет канала",IF(COUNTIF(Показатели!$B$9:$F$9,C319)=0,"неизвестный канал","учтена"))))))))</f>
        <v/>
      </c>
      <c r="E319" t="str">
        <f>IF(D319&lt;&gt;"учтена","",IF(COUNTIFS(Оплаты!$B$2:$B$601,B319,Оплаты!$A$2:$A$601,"&gt;="&amp;A319,Оплаты!$D$2:$D$601,"учтена")+COUNTIFS(Оплаты!$B$2:$B$601,B319,Оплаты!$A$2:$A$601,"&gt;="&amp;A319,Оплаты!$D$2:$D$601,"нет суммы")&gt;0,"да","нет"))</f>
        <v/>
      </c>
      <c r="F319" s="6" t="str">
        <f>IF(E319&lt;&gt;"да","",IF(I319&gt;0,"нет суммы",SUMIFS(Оплаты!$C$2:$C$601,Оплаты!$B$2:$B$601,B319,Оплаты!$E$2:$E$601,1)))</f>
        <v/>
      </c>
      <c r="G319" t="str">
        <f>IF(E319&lt;&gt;"да","",COUNTIFS(Оплаты!$B$2:$B$601,B319,Оплаты!$A$2:$A$601,"&gt;="&amp;A319,Оплаты!$D$2:$D$601,"учтена"))</f>
        <v/>
      </c>
      <c r="H319" s="6" t="str">
        <f>IF(E319&lt;&gt;"да","",SUMIFS(Оплаты!$C$2:$C$601,Оплаты!$B$2:$B$601,B319,Оплаты!$A$2:$A$601,"&gt;="&amp;A319,Оплаты!$D$2:$D$601,"учтена"))</f>
        <v/>
      </c>
      <c r="I319" t="str">
        <f>IF(E319&lt;&gt;"да","",COUNTIFS(Оплаты!$B$2:$B$601,B319,Оплаты!$A$2:$A$601,"&gt;="&amp;A319,Оплаты!$D$2:$D$601,"нет суммы"))</f>
        <v/>
      </c>
    </row>
    <row r="320">
      <c r="A320" s="2" t="n"/>
      <c r="B320" s="10" t="n"/>
      <c r="C320" s="10" t="n"/>
      <c r="D320" t="str">
        <f>IF(AND(A320="",B320=""),"",IF(A320="","нет даты",IF(B320="","нет клиента",IF(OR(A320&lt;Показатели!$B$4,A320&gt;Показатели!$B$5),"вне периода",IF(COUNTIFS(Оплаты!$B$2:$B$601,B320,Оплаты!$A$2:$A$601,"&lt;"&amp;A320,Оплаты!$D$2:$D$601,"учтена")&gt;0,"уже клиент",IF(COUNTIFS($B$1:B319,B320,$D$1:D319,"учтена")&gt;0,"повтор",IF(C320="","нет канала",IF(COUNTIF(Показатели!$B$9:$F$9,C320)=0,"неизвестный канал","учтена"))))))))</f>
        <v/>
      </c>
      <c r="E320" t="str">
        <f>IF(D320&lt;&gt;"учтена","",IF(COUNTIFS(Оплаты!$B$2:$B$601,B320,Оплаты!$A$2:$A$601,"&gt;="&amp;A320,Оплаты!$D$2:$D$601,"учтена")+COUNTIFS(Оплаты!$B$2:$B$601,B320,Оплаты!$A$2:$A$601,"&gt;="&amp;A320,Оплаты!$D$2:$D$601,"нет суммы")&gt;0,"да","нет"))</f>
        <v/>
      </c>
      <c r="F320" s="6" t="str">
        <f>IF(E320&lt;&gt;"да","",IF(I320&gt;0,"нет суммы",SUMIFS(Оплаты!$C$2:$C$601,Оплаты!$B$2:$B$601,B320,Оплаты!$E$2:$E$601,1)))</f>
        <v/>
      </c>
      <c r="G320" t="str">
        <f>IF(E320&lt;&gt;"да","",COUNTIFS(Оплаты!$B$2:$B$601,B320,Оплаты!$A$2:$A$601,"&gt;="&amp;A320,Оплаты!$D$2:$D$601,"учтена"))</f>
        <v/>
      </c>
      <c r="H320" s="6" t="str">
        <f>IF(E320&lt;&gt;"да","",SUMIFS(Оплаты!$C$2:$C$601,Оплаты!$B$2:$B$601,B320,Оплаты!$A$2:$A$601,"&gt;="&amp;A320,Оплаты!$D$2:$D$601,"учтена"))</f>
        <v/>
      </c>
      <c r="I320" t="str">
        <f>IF(E320&lt;&gt;"да","",COUNTIFS(Оплаты!$B$2:$B$601,B320,Оплаты!$A$2:$A$601,"&gt;="&amp;A320,Оплаты!$D$2:$D$601,"нет суммы"))</f>
        <v/>
      </c>
    </row>
    <row r="321">
      <c r="A321" s="2" t="n"/>
      <c r="B321" s="10" t="n"/>
      <c r="C321" s="10" t="n"/>
      <c r="D321" t="str">
        <f>IF(AND(A321="",B321=""),"",IF(A321="","нет даты",IF(B321="","нет клиента",IF(OR(A321&lt;Показатели!$B$4,A321&gt;Показатели!$B$5),"вне периода",IF(COUNTIFS(Оплаты!$B$2:$B$601,B321,Оплаты!$A$2:$A$601,"&lt;"&amp;A321,Оплаты!$D$2:$D$601,"учтена")&gt;0,"уже клиент",IF(COUNTIFS($B$1:B320,B321,$D$1:D320,"учтена")&gt;0,"повтор",IF(C321="","нет канала",IF(COUNTIF(Показатели!$B$9:$F$9,C321)=0,"неизвестный канал","учтена"))))))))</f>
        <v/>
      </c>
      <c r="E321" t="str">
        <f>IF(D321&lt;&gt;"учтена","",IF(COUNTIFS(Оплаты!$B$2:$B$601,B321,Оплаты!$A$2:$A$601,"&gt;="&amp;A321,Оплаты!$D$2:$D$601,"учтена")+COUNTIFS(Оплаты!$B$2:$B$601,B321,Оплаты!$A$2:$A$601,"&gt;="&amp;A321,Оплаты!$D$2:$D$601,"нет суммы")&gt;0,"да","нет"))</f>
        <v/>
      </c>
      <c r="F321" s="6" t="str">
        <f>IF(E321&lt;&gt;"да","",IF(I321&gt;0,"нет суммы",SUMIFS(Оплаты!$C$2:$C$601,Оплаты!$B$2:$B$601,B321,Оплаты!$E$2:$E$601,1)))</f>
        <v/>
      </c>
      <c r="G321" t="str">
        <f>IF(E321&lt;&gt;"да","",COUNTIFS(Оплаты!$B$2:$B$601,B321,Оплаты!$A$2:$A$601,"&gt;="&amp;A321,Оплаты!$D$2:$D$601,"учтена"))</f>
        <v/>
      </c>
      <c r="H321" s="6" t="str">
        <f>IF(E321&lt;&gt;"да","",SUMIFS(Оплаты!$C$2:$C$601,Оплаты!$B$2:$B$601,B321,Оплаты!$A$2:$A$601,"&gt;="&amp;A321,Оплаты!$D$2:$D$601,"учтена"))</f>
        <v/>
      </c>
      <c r="I321" t="str">
        <f>IF(E321&lt;&gt;"да","",COUNTIFS(Оплаты!$B$2:$B$601,B321,Оплаты!$A$2:$A$601,"&gt;="&amp;A321,Оплаты!$D$2:$D$601,"нет суммы"))</f>
        <v/>
      </c>
    </row>
    <row r="322">
      <c r="A322" s="2" t="n"/>
      <c r="B322" s="10" t="n"/>
      <c r="C322" s="10" t="n"/>
      <c r="D322" t="str">
        <f>IF(AND(A322="",B322=""),"",IF(A322="","нет даты",IF(B322="","нет клиента",IF(OR(A322&lt;Показатели!$B$4,A322&gt;Показатели!$B$5),"вне периода",IF(COUNTIFS(Оплаты!$B$2:$B$601,B322,Оплаты!$A$2:$A$601,"&lt;"&amp;A322,Оплаты!$D$2:$D$601,"учтена")&gt;0,"уже клиент",IF(COUNTIFS($B$1:B321,B322,$D$1:D321,"учтена")&gt;0,"повтор",IF(C322="","нет канала",IF(COUNTIF(Показатели!$B$9:$F$9,C322)=0,"неизвестный канал","учтена"))))))))</f>
        <v/>
      </c>
      <c r="E322" t="str">
        <f>IF(D322&lt;&gt;"учтена","",IF(COUNTIFS(Оплаты!$B$2:$B$601,B322,Оплаты!$A$2:$A$601,"&gt;="&amp;A322,Оплаты!$D$2:$D$601,"учтена")+COUNTIFS(Оплаты!$B$2:$B$601,B322,Оплаты!$A$2:$A$601,"&gt;="&amp;A322,Оплаты!$D$2:$D$601,"нет суммы")&gt;0,"да","нет"))</f>
        <v/>
      </c>
      <c r="F322" s="6" t="str">
        <f>IF(E322&lt;&gt;"да","",IF(I322&gt;0,"нет суммы",SUMIFS(Оплаты!$C$2:$C$601,Оплаты!$B$2:$B$601,B322,Оплаты!$E$2:$E$601,1)))</f>
        <v/>
      </c>
      <c r="G322" t="str">
        <f>IF(E322&lt;&gt;"да","",COUNTIFS(Оплаты!$B$2:$B$601,B322,Оплаты!$A$2:$A$601,"&gt;="&amp;A322,Оплаты!$D$2:$D$601,"учтена"))</f>
        <v/>
      </c>
      <c r="H322" s="6" t="str">
        <f>IF(E322&lt;&gt;"да","",SUMIFS(Оплаты!$C$2:$C$601,Оплаты!$B$2:$B$601,B322,Оплаты!$A$2:$A$601,"&gt;="&amp;A322,Оплаты!$D$2:$D$601,"учтена"))</f>
        <v/>
      </c>
      <c r="I322" t="str">
        <f>IF(E322&lt;&gt;"да","",COUNTIFS(Оплаты!$B$2:$B$601,B322,Оплаты!$A$2:$A$601,"&gt;="&amp;A322,Оплаты!$D$2:$D$601,"нет суммы"))</f>
        <v/>
      </c>
    </row>
    <row r="323">
      <c r="A323" s="2" t="n"/>
      <c r="B323" s="10" t="n"/>
      <c r="C323" s="10" t="n"/>
      <c r="D323" t="str">
        <f>IF(AND(A323="",B323=""),"",IF(A323="","нет даты",IF(B323="","нет клиента",IF(OR(A323&lt;Показатели!$B$4,A323&gt;Показатели!$B$5),"вне периода",IF(COUNTIFS(Оплаты!$B$2:$B$601,B323,Оплаты!$A$2:$A$601,"&lt;"&amp;A323,Оплаты!$D$2:$D$601,"учтена")&gt;0,"уже клиент",IF(COUNTIFS($B$1:B322,B323,$D$1:D322,"учтена")&gt;0,"повтор",IF(C323="","нет канала",IF(COUNTIF(Показатели!$B$9:$F$9,C323)=0,"неизвестный канал","учтена"))))))))</f>
        <v/>
      </c>
      <c r="E323" t="str">
        <f>IF(D323&lt;&gt;"учтена","",IF(COUNTIFS(Оплаты!$B$2:$B$601,B323,Оплаты!$A$2:$A$601,"&gt;="&amp;A323,Оплаты!$D$2:$D$601,"учтена")+COUNTIFS(Оплаты!$B$2:$B$601,B323,Оплаты!$A$2:$A$601,"&gt;="&amp;A323,Оплаты!$D$2:$D$601,"нет суммы")&gt;0,"да","нет"))</f>
        <v/>
      </c>
      <c r="F323" s="6" t="str">
        <f>IF(E323&lt;&gt;"да","",IF(I323&gt;0,"нет суммы",SUMIFS(Оплаты!$C$2:$C$601,Оплаты!$B$2:$B$601,B323,Оплаты!$E$2:$E$601,1)))</f>
        <v/>
      </c>
      <c r="G323" t="str">
        <f>IF(E323&lt;&gt;"да","",COUNTIFS(Оплаты!$B$2:$B$601,B323,Оплаты!$A$2:$A$601,"&gt;="&amp;A323,Оплаты!$D$2:$D$601,"учтена"))</f>
        <v/>
      </c>
      <c r="H323" s="6" t="str">
        <f>IF(E323&lt;&gt;"да","",SUMIFS(Оплаты!$C$2:$C$601,Оплаты!$B$2:$B$601,B323,Оплаты!$A$2:$A$601,"&gt;="&amp;A323,Оплаты!$D$2:$D$601,"учтена"))</f>
        <v/>
      </c>
      <c r="I323" t="str">
        <f>IF(E323&lt;&gt;"да","",COUNTIFS(Оплаты!$B$2:$B$601,B323,Оплаты!$A$2:$A$601,"&gt;="&amp;A323,Оплаты!$D$2:$D$601,"нет суммы"))</f>
        <v/>
      </c>
    </row>
    <row r="324">
      <c r="A324" s="2" t="n"/>
      <c r="B324" s="10" t="n"/>
      <c r="C324" s="10" t="n"/>
      <c r="D324" t="str">
        <f>IF(AND(A324="",B324=""),"",IF(A324="","нет даты",IF(B324="","нет клиента",IF(OR(A324&lt;Показатели!$B$4,A324&gt;Показатели!$B$5),"вне периода",IF(COUNTIFS(Оплаты!$B$2:$B$601,B324,Оплаты!$A$2:$A$601,"&lt;"&amp;A324,Оплаты!$D$2:$D$601,"учтена")&gt;0,"уже клиент",IF(COUNTIFS($B$1:B323,B324,$D$1:D323,"учтена")&gt;0,"повтор",IF(C324="","нет канала",IF(COUNTIF(Показатели!$B$9:$F$9,C324)=0,"неизвестный канал","учтена"))))))))</f>
        <v/>
      </c>
      <c r="E324" t="str">
        <f>IF(D324&lt;&gt;"учтена","",IF(COUNTIFS(Оплаты!$B$2:$B$601,B324,Оплаты!$A$2:$A$601,"&gt;="&amp;A324,Оплаты!$D$2:$D$601,"учтена")+COUNTIFS(Оплаты!$B$2:$B$601,B324,Оплаты!$A$2:$A$601,"&gt;="&amp;A324,Оплаты!$D$2:$D$601,"нет суммы")&gt;0,"да","нет"))</f>
        <v/>
      </c>
      <c r="F324" s="6" t="str">
        <f>IF(E324&lt;&gt;"да","",IF(I324&gt;0,"нет суммы",SUMIFS(Оплаты!$C$2:$C$601,Оплаты!$B$2:$B$601,B324,Оплаты!$E$2:$E$601,1)))</f>
        <v/>
      </c>
      <c r="G324" t="str">
        <f>IF(E324&lt;&gt;"да","",COUNTIFS(Оплаты!$B$2:$B$601,B324,Оплаты!$A$2:$A$601,"&gt;="&amp;A324,Оплаты!$D$2:$D$601,"учтена"))</f>
        <v/>
      </c>
      <c r="H324" s="6" t="str">
        <f>IF(E324&lt;&gt;"да","",SUMIFS(Оплаты!$C$2:$C$601,Оплаты!$B$2:$B$601,B324,Оплаты!$A$2:$A$601,"&gt;="&amp;A324,Оплаты!$D$2:$D$601,"учтена"))</f>
        <v/>
      </c>
      <c r="I324" t="str">
        <f>IF(E324&lt;&gt;"да","",COUNTIFS(Оплаты!$B$2:$B$601,B324,Оплаты!$A$2:$A$601,"&gt;="&amp;A324,Оплаты!$D$2:$D$601,"нет суммы"))</f>
        <v/>
      </c>
    </row>
    <row r="325">
      <c r="A325" s="2" t="n"/>
      <c r="B325" s="10" t="n"/>
      <c r="C325" s="10" t="n"/>
      <c r="D325" t="str">
        <f>IF(AND(A325="",B325=""),"",IF(A325="","нет даты",IF(B325="","нет клиента",IF(OR(A325&lt;Показатели!$B$4,A325&gt;Показатели!$B$5),"вне периода",IF(COUNTIFS(Оплаты!$B$2:$B$601,B325,Оплаты!$A$2:$A$601,"&lt;"&amp;A325,Оплаты!$D$2:$D$601,"учтена")&gt;0,"уже клиент",IF(COUNTIFS($B$1:B324,B325,$D$1:D324,"учтена")&gt;0,"повтор",IF(C325="","нет канала",IF(COUNTIF(Показатели!$B$9:$F$9,C325)=0,"неизвестный канал","учтена"))))))))</f>
        <v/>
      </c>
      <c r="E325" t="str">
        <f>IF(D325&lt;&gt;"учтена","",IF(COUNTIFS(Оплаты!$B$2:$B$601,B325,Оплаты!$A$2:$A$601,"&gt;="&amp;A325,Оплаты!$D$2:$D$601,"учтена")+COUNTIFS(Оплаты!$B$2:$B$601,B325,Оплаты!$A$2:$A$601,"&gt;="&amp;A325,Оплаты!$D$2:$D$601,"нет суммы")&gt;0,"да","нет"))</f>
        <v/>
      </c>
      <c r="F325" s="6" t="str">
        <f>IF(E325&lt;&gt;"да","",IF(I325&gt;0,"нет суммы",SUMIFS(Оплаты!$C$2:$C$601,Оплаты!$B$2:$B$601,B325,Оплаты!$E$2:$E$601,1)))</f>
        <v/>
      </c>
      <c r="G325" t="str">
        <f>IF(E325&lt;&gt;"да","",COUNTIFS(Оплаты!$B$2:$B$601,B325,Оплаты!$A$2:$A$601,"&gt;="&amp;A325,Оплаты!$D$2:$D$601,"учтена"))</f>
        <v/>
      </c>
      <c r="H325" s="6" t="str">
        <f>IF(E325&lt;&gt;"да","",SUMIFS(Оплаты!$C$2:$C$601,Оплаты!$B$2:$B$601,B325,Оплаты!$A$2:$A$601,"&gt;="&amp;A325,Оплаты!$D$2:$D$601,"учтена"))</f>
        <v/>
      </c>
      <c r="I325" t="str">
        <f>IF(E325&lt;&gt;"да","",COUNTIFS(Оплаты!$B$2:$B$601,B325,Оплаты!$A$2:$A$601,"&gt;="&amp;A325,Оплаты!$D$2:$D$601,"нет суммы"))</f>
        <v/>
      </c>
    </row>
    <row r="326">
      <c r="A326" s="2" t="n"/>
      <c r="B326" s="10" t="n"/>
      <c r="C326" s="10" t="n"/>
      <c r="D326" t="str">
        <f>IF(AND(A326="",B326=""),"",IF(A326="","нет даты",IF(B326="","нет клиента",IF(OR(A326&lt;Показатели!$B$4,A326&gt;Показатели!$B$5),"вне периода",IF(COUNTIFS(Оплаты!$B$2:$B$601,B326,Оплаты!$A$2:$A$601,"&lt;"&amp;A326,Оплаты!$D$2:$D$601,"учтена")&gt;0,"уже клиент",IF(COUNTIFS($B$1:B325,B326,$D$1:D325,"учтена")&gt;0,"повтор",IF(C326="","нет канала",IF(COUNTIF(Показатели!$B$9:$F$9,C326)=0,"неизвестный канал","учтена"))))))))</f>
        <v/>
      </c>
      <c r="E326" t="str">
        <f>IF(D326&lt;&gt;"учтена","",IF(COUNTIFS(Оплаты!$B$2:$B$601,B326,Оплаты!$A$2:$A$601,"&gt;="&amp;A326,Оплаты!$D$2:$D$601,"учтена")+COUNTIFS(Оплаты!$B$2:$B$601,B326,Оплаты!$A$2:$A$601,"&gt;="&amp;A326,Оплаты!$D$2:$D$601,"нет суммы")&gt;0,"да","нет"))</f>
        <v/>
      </c>
      <c r="F326" s="6" t="str">
        <f>IF(E326&lt;&gt;"да","",IF(I326&gt;0,"нет суммы",SUMIFS(Оплаты!$C$2:$C$601,Оплаты!$B$2:$B$601,B326,Оплаты!$E$2:$E$601,1)))</f>
        <v/>
      </c>
      <c r="G326" t="str">
        <f>IF(E326&lt;&gt;"да","",COUNTIFS(Оплаты!$B$2:$B$601,B326,Оплаты!$A$2:$A$601,"&gt;="&amp;A326,Оплаты!$D$2:$D$601,"учтена"))</f>
        <v/>
      </c>
      <c r="H326" s="6" t="str">
        <f>IF(E326&lt;&gt;"да","",SUMIFS(Оплаты!$C$2:$C$601,Оплаты!$B$2:$B$601,B326,Оплаты!$A$2:$A$601,"&gt;="&amp;A326,Оплаты!$D$2:$D$601,"учтена"))</f>
        <v/>
      </c>
      <c r="I326" t="str">
        <f>IF(E326&lt;&gt;"да","",COUNTIFS(Оплаты!$B$2:$B$601,B326,Оплаты!$A$2:$A$601,"&gt;="&amp;A326,Оплаты!$D$2:$D$601,"нет суммы"))</f>
        <v/>
      </c>
    </row>
    <row r="327">
      <c r="A327" s="2" t="n"/>
      <c r="B327" s="10" t="n"/>
      <c r="C327" s="10" t="n"/>
      <c r="D327" t="str">
        <f>IF(AND(A327="",B327=""),"",IF(A327="","нет даты",IF(B327="","нет клиента",IF(OR(A327&lt;Показатели!$B$4,A327&gt;Показатели!$B$5),"вне периода",IF(COUNTIFS(Оплаты!$B$2:$B$601,B327,Оплаты!$A$2:$A$601,"&lt;"&amp;A327,Оплаты!$D$2:$D$601,"учтена")&gt;0,"уже клиент",IF(COUNTIFS($B$1:B326,B327,$D$1:D326,"учтена")&gt;0,"повтор",IF(C327="","нет канала",IF(COUNTIF(Показатели!$B$9:$F$9,C327)=0,"неизвестный канал","учтена"))))))))</f>
        <v/>
      </c>
      <c r="E327" t="str">
        <f>IF(D327&lt;&gt;"учтена","",IF(COUNTIFS(Оплаты!$B$2:$B$601,B327,Оплаты!$A$2:$A$601,"&gt;="&amp;A327,Оплаты!$D$2:$D$601,"учтена")+COUNTIFS(Оплаты!$B$2:$B$601,B327,Оплаты!$A$2:$A$601,"&gt;="&amp;A327,Оплаты!$D$2:$D$601,"нет суммы")&gt;0,"да","нет"))</f>
        <v/>
      </c>
      <c r="F327" s="6" t="str">
        <f>IF(E327&lt;&gt;"да","",IF(I327&gt;0,"нет суммы",SUMIFS(Оплаты!$C$2:$C$601,Оплаты!$B$2:$B$601,B327,Оплаты!$E$2:$E$601,1)))</f>
        <v/>
      </c>
      <c r="G327" t="str">
        <f>IF(E327&lt;&gt;"да","",COUNTIFS(Оплаты!$B$2:$B$601,B327,Оплаты!$A$2:$A$601,"&gt;="&amp;A327,Оплаты!$D$2:$D$601,"учтена"))</f>
        <v/>
      </c>
      <c r="H327" s="6" t="str">
        <f>IF(E327&lt;&gt;"да","",SUMIFS(Оплаты!$C$2:$C$601,Оплаты!$B$2:$B$601,B327,Оплаты!$A$2:$A$601,"&gt;="&amp;A327,Оплаты!$D$2:$D$601,"учтена"))</f>
        <v/>
      </c>
      <c r="I327" t="str">
        <f>IF(E327&lt;&gt;"да","",COUNTIFS(Оплаты!$B$2:$B$601,B327,Оплаты!$A$2:$A$601,"&gt;="&amp;A327,Оплаты!$D$2:$D$601,"нет суммы"))</f>
        <v/>
      </c>
    </row>
    <row r="328">
      <c r="A328" s="2" t="n"/>
      <c r="B328" s="10" t="n"/>
      <c r="C328" s="10" t="n"/>
      <c r="D328" t="str">
        <f>IF(AND(A328="",B328=""),"",IF(A328="","нет даты",IF(B328="","нет клиента",IF(OR(A328&lt;Показатели!$B$4,A328&gt;Показатели!$B$5),"вне периода",IF(COUNTIFS(Оплаты!$B$2:$B$601,B328,Оплаты!$A$2:$A$601,"&lt;"&amp;A328,Оплаты!$D$2:$D$601,"учтена")&gt;0,"уже клиент",IF(COUNTIFS($B$1:B327,B328,$D$1:D327,"учтена")&gt;0,"повтор",IF(C328="","нет канала",IF(COUNTIF(Показатели!$B$9:$F$9,C328)=0,"неизвестный канал","учтена"))))))))</f>
        <v/>
      </c>
      <c r="E328" t="str">
        <f>IF(D328&lt;&gt;"учтена","",IF(COUNTIFS(Оплаты!$B$2:$B$601,B328,Оплаты!$A$2:$A$601,"&gt;="&amp;A328,Оплаты!$D$2:$D$601,"учтена")+COUNTIFS(Оплаты!$B$2:$B$601,B328,Оплаты!$A$2:$A$601,"&gt;="&amp;A328,Оплаты!$D$2:$D$601,"нет суммы")&gt;0,"да","нет"))</f>
        <v/>
      </c>
      <c r="F328" s="6" t="str">
        <f>IF(E328&lt;&gt;"да","",IF(I328&gt;0,"нет суммы",SUMIFS(Оплаты!$C$2:$C$601,Оплаты!$B$2:$B$601,B328,Оплаты!$E$2:$E$601,1)))</f>
        <v/>
      </c>
      <c r="G328" t="str">
        <f>IF(E328&lt;&gt;"да","",COUNTIFS(Оплаты!$B$2:$B$601,B328,Оплаты!$A$2:$A$601,"&gt;="&amp;A328,Оплаты!$D$2:$D$601,"учтена"))</f>
        <v/>
      </c>
      <c r="H328" s="6" t="str">
        <f>IF(E328&lt;&gt;"да","",SUMIFS(Оплаты!$C$2:$C$601,Оплаты!$B$2:$B$601,B328,Оплаты!$A$2:$A$601,"&gt;="&amp;A328,Оплаты!$D$2:$D$601,"учтена"))</f>
        <v/>
      </c>
      <c r="I328" t="str">
        <f>IF(E328&lt;&gt;"да","",COUNTIFS(Оплаты!$B$2:$B$601,B328,Оплаты!$A$2:$A$601,"&gt;="&amp;A328,Оплаты!$D$2:$D$601,"нет суммы"))</f>
        <v/>
      </c>
    </row>
    <row r="329">
      <c r="A329" s="2" t="n"/>
      <c r="B329" s="10" t="n"/>
      <c r="C329" s="10" t="n"/>
      <c r="D329" t="str">
        <f>IF(AND(A329="",B329=""),"",IF(A329="","нет даты",IF(B329="","нет клиента",IF(OR(A329&lt;Показатели!$B$4,A329&gt;Показатели!$B$5),"вне периода",IF(COUNTIFS(Оплаты!$B$2:$B$601,B329,Оплаты!$A$2:$A$601,"&lt;"&amp;A329,Оплаты!$D$2:$D$601,"учтена")&gt;0,"уже клиент",IF(COUNTIFS($B$1:B328,B329,$D$1:D328,"учтена")&gt;0,"повтор",IF(C329="","нет канала",IF(COUNTIF(Показатели!$B$9:$F$9,C329)=0,"неизвестный канал","учтена"))))))))</f>
        <v/>
      </c>
      <c r="E329" t="str">
        <f>IF(D329&lt;&gt;"учтена","",IF(COUNTIFS(Оплаты!$B$2:$B$601,B329,Оплаты!$A$2:$A$601,"&gt;="&amp;A329,Оплаты!$D$2:$D$601,"учтена")+COUNTIFS(Оплаты!$B$2:$B$601,B329,Оплаты!$A$2:$A$601,"&gt;="&amp;A329,Оплаты!$D$2:$D$601,"нет суммы")&gt;0,"да","нет"))</f>
        <v/>
      </c>
      <c r="F329" s="6" t="str">
        <f>IF(E329&lt;&gt;"да","",IF(I329&gt;0,"нет суммы",SUMIFS(Оплаты!$C$2:$C$601,Оплаты!$B$2:$B$601,B329,Оплаты!$E$2:$E$601,1)))</f>
        <v/>
      </c>
      <c r="G329" t="str">
        <f>IF(E329&lt;&gt;"да","",COUNTIFS(Оплаты!$B$2:$B$601,B329,Оплаты!$A$2:$A$601,"&gt;="&amp;A329,Оплаты!$D$2:$D$601,"учтена"))</f>
        <v/>
      </c>
      <c r="H329" s="6" t="str">
        <f>IF(E329&lt;&gt;"да","",SUMIFS(Оплаты!$C$2:$C$601,Оплаты!$B$2:$B$601,B329,Оплаты!$A$2:$A$601,"&gt;="&amp;A329,Оплаты!$D$2:$D$601,"учтена"))</f>
        <v/>
      </c>
      <c r="I329" t="str">
        <f>IF(E329&lt;&gt;"да","",COUNTIFS(Оплаты!$B$2:$B$601,B329,Оплаты!$A$2:$A$601,"&gt;="&amp;A329,Оплаты!$D$2:$D$601,"нет суммы"))</f>
        <v/>
      </c>
    </row>
    <row r="330">
      <c r="A330" s="2" t="n"/>
      <c r="B330" s="10" t="n"/>
      <c r="C330" s="10" t="n"/>
      <c r="D330" t="str">
        <f>IF(AND(A330="",B330=""),"",IF(A330="","нет даты",IF(B330="","нет клиента",IF(OR(A330&lt;Показатели!$B$4,A330&gt;Показатели!$B$5),"вне периода",IF(COUNTIFS(Оплаты!$B$2:$B$601,B330,Оплаты!$A$2:$A$601,"&lt;"&amp;A330,Оплаты!$D$2:$D$601,"учтена")&gt;0,"уже клиент",IF(COUNTIFS($B$1:B329,B330,$D$1:D329,"учтена")&gt;0,"повтор",IF(C330="","нет канала",IF(COUNTIF(Показатели!$B$9:$F$9,C330)=0,"неизвестный канал","учтена"))))))))</f>
        <v/>
      </c>
      <c r="E330" t="str">
        <f>IF(D330&lt;&gt;"учтена","",IF(COUNTIFS(Оплаты!$B$2:$B$601,B330,Оплаты!$A$2:$A$601,"&gt;="&amp;A330,Оплаты!$D$2:$D$601,"учтена")+COUNTIFS(Оплаты!$B$2:$B$601,B330,Оплаты!$A$2:$A$601,"&gt;="&amp;A330,Оплаты!$D$2:$D$601,"нет суммы")&gt;0,"да","нет"))</f>
        <v/>
      </c>
      <c r="F330" s="6" t="str">
        <f>IF(E330&lt;&gt;"да","",IF(I330&gt;0,"нет суммы",SUMIFS(Оплаты!$C$2:$C$601,Оплаты!$B$2:$B$601,B330,Оплаты!$E$2:$E$601,1)))</f>
        <v/>
      </c>
      <c r="G330" t="str">
        <f>IF(E330&lt;&gt;"да","",COUNTIFS(Оплаты!$B$2:$B$601,B330,Оплаты!$A$2:$A$601,"&gt;="&amp;A330,Оплаты!$D$2:$D$601,"учтена"))</f>
        <v/>
      </c>
      <c r="H330" s="6" t="str">
        <f>IF(E330&lt;&gt;"да","",SUMIFS(Оплаты!$C$2:$C$601,Оплаты!$B$2:$B$601,B330,Оплаты!$A$2:$A$601,"&gt;="&amp;A330,Оплаты!$D$2:$D$601,"учтена"))</f>
        <v/>
      </c>
      <c r="I330" t="str">
        <f>IF(E330&lt;&gt;"да","",COUNTIFS(Оплаты!$B$2:$B$601,B330,Оплаты!$A$2:$A$601,"&gt;="&amp;A330,Оплаты!$D$2:$D$601,"нет суммы"))</f>
        <v/>
      </c>
    </row>
    <row r="331">
      <c r="A331" s="2" t="n"/>
      <c r="B331" s="10" t="n"/>
      <c r="C331" s="10" t="n"/>
      <c r="D331" t="str">
        <f>IF(AND(A331="",B331=""),"",IF(A331="","нет даты",IF(B331="","нет клиента",IF(OR(A331&lt;Показатели!$B$4,A331&gt;Показатели!$B$5),"вне периода",IF(COUNTIFS(Оплаты!$B$2:$B$601,B331,Оплаты!$A$2:$A$601,"&lt;"&amp;A331,Оплаты!$D$2:$D$601,"учтена")&gt;0,"уже клиент",IF(COUNTIFS($B$1:B330,B331,$D$1:D330,"учтена")&gt;0,"повтор",IF(C331="","нет канала",IF(COUNTIF(Показатели!$B$9:$F$9,C331)=0,"неизвестный канал","учтена"))))))))</f>
        <v/>
      </c>
      <c r="E331" t="str">
        <f>IF(D331&lt;&gt;"учтена","",IF(COUNTIFS(Оплаты!$B$2:$B$601,B331,Оплаты!$A$2:$A$601,"&gt;="&amp;A331,Оплаты!$D$2:$D$601,"учтена")+COUNTIFS(Оплаты!$B$2:$B$601,B331,Оплаты!$A$2:$A$601,"&gt;="&amp;A331,Оплаты!$D$2:$D$601,"нет суммы")&gt;0,"да","нет"))</f>
        <v/>
      </c>
      <c r="F331" s="6" t="str">
        <f>IF(E331&lt;&gt;"да","",IF(I331&gt;0,"нет суммы",SUMIFS(Оплаты!$C$2:$C$601,Оплаты!$B$2:$B$601,B331,Оплаты!$E$2:$E$601,1)))</f>
        <v/>
      </c>
      <c r="G331" t="str">
        <f>IF(E331&lt;&gt;"да","",COUNTIFS(Оплаты!$B$2:$B$601,B331,Оплаты!$A$2:$A$601,"&gt;="&amp;A331,Оплаты!$D$2:$D$601,"учтена"))</f>
        <v/>
      </c>
      <c r="H331" s="6" t="str">
        <f>IF(E331&lt;&gt;"да","",SUMIFS(Оплаты!$C$2:$C$601,Оплаты!$B$2:$B$601,B331,Оплаты!$A$2:$A$601,"&gt;="&amp;A331,Оплаты!$D$2:$D$601,"учтена"))</f>
        <v/>
      </c>
      <c r="I331" t="str">
        <f>IF(E331&lt;&gt;"да","",COUNTIFS(Оплаты!$B$2:$B$601,B331,Оплаты!$A$2:$A$601,"&gt;="&amp;A331,Оплаты!$D$2:$D$601,"нет суммы"))</f>
        <v/>
      </c>
    </row>
    <row r="332">
      <c r="A332" s="2" t="n"/>
      <c r="B332" s="10" t="n"/>
      <c r="C332" s="10" t="n"/>
      <c r="D332" t="str">
        <f>IF(AND(A332="",B332=""),"",IF(A332="","нет даты",IF(B332="","нет клиента",IF(OR(A332&lt;Показатели!$B$4,A332&gt;Показатели!$B$5),"вне периода",IF(COUNTIFS(Оплаты!$B$2:$B$601,B332,Оплаты!$A$2:$A$601,"&lt;"&amp;A332,Оплаты!$D$2:$D$601,"учтена")&gt;0,"уже клиент",IF(COUNTIFS($B$1:B331,B332,$D$1:D331,"учтена")&gt;0,"повтор",IF(C332="","нет канала",IF(COUNTIF(Показатели!$B$9:$F$9,C332)=0,"неизвестный канал","учтена"))))))))</f>
        <v/>
      </c>
      <c r="E332" t="str">
        <f>IF(D332&lt;&gt;"учтена","",IF(COUNTIFS(Оплаты!$B$2:$B$601,B332,Оплаты!$A$2:$A$601,"&gt;="&amp;A332,Оплаты!$D$2:$D$601,"учтена")+COUNTIFS(Оплаты!$B$2:$B$601,B332,Оплаты!$A$2:$A$601,"&gt;="&amp;A332,Оплаты!$D$2:$D$601,"нет суммы")&gt;0,"да","нет"))</f>
        <v/>
      </c>
      <c r="F332" s="6" t="str">
        <f>IF(E332&lt;&gt;"да","",IF(I332&gt;0,"нет суммы",SUMIFS(Оплаты!$C$2:$C$601,Оплаты!$B$2:$B$601,B332,Оплаты!$E$2:$E$601,1)))</f>
        <v/>
      </c>
      <c r="G332" t="str">
        <f>IF(E332&lt;&gt;"да","",COUNTIFS(Оплаты!$B$2:$B$601,B332,Оплаты!$A$2:$A$601,"&gt;="&amp;A332,Оплаты!$D$2:$D$601,"учтена"))</f>
        <v/>
      </c>
      <c r="H332" s="6" t="str">
        <f>IF(E332&lt;&gt;"да","",SUMIFS(Оплаты!$C$2:$C$601,Оплаты!$B$2:$B$601,B332,Оплаты!$A$2:$A$601,"&gt;="&amp;A332,Оплаты!$D$2:$D$601,"учтена"))</f>
        <v/>
      </c>
      <c r="I332" t="str">
        <f>IF(E332&lt;&gt;"да","",COUNTIFS(Оплаты!$B$2:$B$601,B332,Оплаты!$A$2:$A$601,"&gt;="&amp;A332,Оплаты!$D$2:$D$601,"нет суммы"))</f>
        <v/>
      </c>
    </row>
    <row r="333">
      <c r="A333" s="2" t="n"/>
      <c r="B333" s="10" t="n"/>
      <c r="C333" s="10" t="n"/>
      <c r="D333" t="str">
        <f>IF(AND(A333="",B333=""),"",IF(A333="","нет даты",IF(B333="","нет клиента",IF(OR(A333&lt;Показатели!$B$4,A333&gt;Показатели!$B$5),"вне периода",IF(COUNTIFS(Оплаты!$B$2:$B$601,B333,Оплаты!$A$2:$A$601,"&lt;"&amp;A333,Оплаты!$D$2:$D$601,"учтена")&gt;0,"уже клиент",IF(COUNTIFS($B$1:B332,B333,$D$1:D332,"учтена")&gt;0,"повтор",IF(C333="","нет канала",IF(COUNTIF(Показатели!$B$9:$F$9,C333)=0,"неизвестный канал","учтена"))))))))</f>
        <v/>
      </c>
      <c r="E333" t="str">
        <f>IF(D333&lt;&gt;"учтена","",IF(COUNTIFS(Оплаты!$B$2:$B$601,B333,Оплаты!$A$2:$A$601,"&gt;="&amp;A333,Оплаты!$D$2:$D$601,"учтена")+COUNTIFS(Оплаты!$B$2:$B$601,B333,Оплаты!$A$2:$A$601,"&gt;="&amp;A333,Оплаты!$D$2:$D$601,"нет суммы")&gt;0,"да","нет"))</f>
        <v/>
      </c>
      <c r="F333" s="6" t="str">
        <f>IF(E333&lt;&gt;"да","",IF(I333&gt;0,"нет суммы",SUMIFS(Оплаты!$C$2:$C$601,Оплаты!$B$2:$B$601,B333,Оплаты!$E$2:$E$601,1)))</f>
        <v/>
      </c>
      <c r="G333" t="str">
        <f>IF(E333&lt;&gt;"да","",COUNTIFS(Оплаты!$B$2:$B$601,B333,Оплаты!$A$2:$A$601,"&gt;="&amp;A333,Оплаты!$D$2:$D$601,"учтена"))</f>
        <v/>
      </c>
      <c r="H333" s="6" t="str">
        <f>IF(E333&lt;&gt;"да","",SUMIFS(Оплаты!$C$2:$C$601,Оплаты!$B$2:$B$601,B333,Оплаты!$A$2:$A$601,"&gt;="&amp;A333,Оплаты!$D$2:$D$601,"учтена"))</f>
        <v/>
      </c>
      <c r="I333" t="str">
        <f>IF(E333&lt;&gt;"да","",COUNTIFS(Оплаты!$B$2:$B$601,B333,Оплаты!$A$2:$A$601,"&gt;="&amp;A333,Оплаты!$D$2:$D$601,"нет суммы"))</f>
        <v/>
      </c>
    </row>
    <row r="334">
      <c r="A334" s="2" t="n"/>
      <c r="B334" s="10" t="n"/>
      <c r="C334" s="10" t="n"/>
      <c r="D334" t="str">
        <f>IF(AND(A334="",B334=""),"",IF(A334="","нет даты",IF(B334="","нет клиента",IF(OR(A334&lt;Показатели!$B$4,A334&gt;Показатели!$B$5),"вне периода",IF(COUNTIFS(Оплаты!$B$2:$B$601,B334,Оплаты!$A$2:$A$601,"&lt;"&amp;A334,Оплаты!$D$2:$D$601,"учтена")&gt;0,"уже клиент",IF(COUNTIFS($B$1:B333,B334,$D$1:D333,"учтена")&gt;0,"повтор",IF(C334="","нет канала",IF(COUNTIF(Показатели!$B$9:$F$9,C334)=0,"неизвестный канал","учтена"))))))))</f>
        <v/>
      </c>
      <c r="E334" t="str">
        <f>IF(D334&lt;&gt;"учтена","",IF(COUNTIFS(Оплаты!$B$2:$B$601,B334,Оплаты!$A$2:$A$601,"&gt;="&amp;A334,Оплаты!$D$2:$D$601,"учтена")+COUNTIFS(Оплаты!$B$2:$B$601,B334,Оплаты!$A$2:$A$601,"&gt;="&amp;A334,Оплаты!$D$2:$D$601,"нет суммы")&gt;0,"да","нет"))</f>
        <v/>
      </c>
      <c r="F334" s="6" t="str">
        <f>IF(E334&lt;&gt;"да","",IF(I334&gt;0,"нет суммы",SUMIFS(Оплаты!$C$2:$C$601,Оплаты!$B$2:$B$601,B334,Оплаты!$E$2:$E$601,1)))</f>
        <v/>
      </c>
      <c r="G334" t="str">
        <f>IF(E334&lt;&gt;"да","",COUNTIFS(Оплаты!$B$2:$B$601,B334,Оплаты!$A$2:$A$601,"&gt;="&amp;A334,Оплаты!$D$2:$D$601,"учтена"))</f>
        <v/>
      </c>
      <c r="H334" s="6" t="str">
        <f>IF(E334&lt;&gt;"да","",SUMIFS(Оплаты!$C$2:$C$601,Оплаты!$B$2:$B$601,B334,Оплаты!$A$2:$A$601,"&gt;="&amp;A334,Оплаты!$D$2:$D$601,"учтена"))</f>
        <v/>
      </c>
      <c r="I334" t="str">
        <f>IF(E334&lt;&gt;"да","",COUNTIFS(Оплаты!$B$2:$B$601,B334,Оплаты!$A$2:$A$601,"&gt;="&amp;A334,Оплаты!$D$2:$D$601,"нет суммы"))</f>
        <v/>
      </c>
    </row>
    <row r="335">
      <c r="A335" s="2" t="n"/>
      <c r="B335" s="10" t="n"/>
      <c r="C335" s="10" t="n"/>
      <c r="D335" t="str">
        <f>IF(AND(A335="",B335=""),"",IF(A335="","нет даты",IF(B335="","нет клиента",IF(OR(A335&lt;Показатели!$B$4,A335&gt;Показатели!$B$5),"вне периода",IF(COUNTIFS(Оплаты!$B$2:$B$601,B335,Оплаты!$A$2:$A$601,"&lt;"&amp;A335,Оплаты!$D$2:$D$601,"учтена")&gt;0,"уже клиент",IF(COUNTIFS($B$1:B334,B335,$D$1:D334,"учтена")&gt;0,"повтор",IF(C335="","нет канала",IF(COUNTIF(Показатели!$B$9:$F$9,C335)=0,"неизвестный канал","учтена"))))))))</f>
        <v/>
      </c>
      <c r="E335" t="str">
        <f>IF(D335&lt;&gt;"учтена","",IF(COUNTIFS(Оплаты!$B$2:$B$601,B335,Оплаты!$A$2:$A$601,"&gt;="&amp;A335,Оплаты!$D$2:$D$601,"учтена")+COUNTIFS(Оплаты!$B$2:$B$601,B335,Оплаты!$A$2:$A$601,"&gt;="&amp;A335,Оплаты!$D$2:$D$601,"нет суммы")&gt;0,"да","нет"))</f>
        <v/>
      </c>
      <c r="F335" s="6" t="str">
        <f>IF(E335&lt;&gt;"да","",IF(I335&gt;0,"нет суммы",SUMIFS(Оплаты!$C$2:$C$601,Оплаты!$B$2:$B$601,B335,Оплаты!$E$2:$E$601,1)))</f>
        <v/>
      </c>
      <c r="G335" t="str">
        <f>IF(E335&lt;&gt;"да","",COUNTIFS(Оплаты!$B$2:$B$601,B335,Оплаты!$A$2:$A$601,"&gt;="&amp;A335,Оплаты!$D$2:$D$601,"учтена"))</f>
        <v/>
      </c>
      <c r="H335" s="6" t="str">
        <f>IF(E335&lt;&gt;"да","",SUMIFS(Оплаты!$C$2:$C$601,Оплаты!$B$2:$B$601,B335,Оплаты!$A$2:$A$601,"&gt;="&amp;A335,Оплаты!$D$2:$D$601,"учтена"))</f>
        <v/>
      </c>
      <c r="I335" t="str">
        <f>IF(E335&lt;&gt;"да","",COUNTIFS(Оплаты!$B$2:$B$601,B335,Оплаты!$A$2:$A$601,"&gt;="&amp;A335,Оплаты!$D$2:$D$601,"нет суммы"))</f>
        <v/>
      </c>
    </row>
    <row r="336">
      <c r="A336" s="2" t="n"/>
      <c r="B336" s="10" t="n"/>
      <c r="C336" s="10" t="n"/>
      <c r="D336" t="str">
        <f>IF(AND(A336="",B336=""),"",IF(A336="","нет даты",IF(B336="","нет клиента",IF(OR(A336&lt;Показатели!$B$4,A336&gt;Показатели!$B$5),"вне периода",IF(COUNTIFS(Оплаты!$B$2:$B$601,B336,Оплаты!$A$2:$A$601,"&lt;"&amp;A336,Оплаты!$D$2:$D$601,"учтена")&gt;0,"уже клиент",IF(COUNTIFS($B$1:B335,B336,$D$1:D335,"учтена")&gt;0,"повтор",IF(C336="","нет канала",IF(COUNTIF(Показатели!$B$9:$F$9,C336)=0,"неизвестный канал","учтена"))))))))</f>
        <v/>
      </c>
      <c r="E336" t="str">
        <f>IF(D336&lt;&gt;"учтена","",IF(COUNTIFS(Оплаты!$B$2:$B$601,B336,Оплаты!$A$2:$A$601,"&gt;="&amp;A336,Оплаты!$D$2:$D$601,"учтена")+COUNTIFS(Оплаты!$B$2:$B$601,B336,Оплаты!$A$2:$A$601,"&gt;="&amp;A336,Оплаты!$D$2:$D$601,"нет суммы")&gt;0,"да","нет"))</f>
        <v/>
      </c>
      <c r="F336" s="6" t="str">
        <f>IF(E336&lt;&gt;"да","",IF(I336&gt;0,"нет суммы",SUMIFS(Оплаты!$C$2:$C$601,Оплаты!$B$2:$B$601,B336,Оплаты!$E$2:$E$601,1)))</f>
        <v/>
      </c>
      <c r="G336" t="str">
        <f>IF(E336&lt;&gt;"да","",COUNTIFS(Оплаты!$B$2:$B$601,B336,Оплаты!$A$2:$A$601,"&gt;="&amp;A336,Оплаты!$D$2:$D$601,"учтена"))</f>
        <v/>
      </c>
      <c r="H336" s="6" t="str">
        <f>IF(E336&lt;&gt;"да","",SUMIFS(Оплаты!$C$2:$C$601,Оплаты!$B$2:$B$601,B336,Оплаты!$A$2:$A$601,"&gt;="&amp;A336,Оплаты!$D$2:$D$601,"учтена"))</f>
        <v/>
      </c>
      <c r="I336" t="str">
        <f>IF(E336&lt;&gt;"да","",COUNTIFS(Оплаты!$B$2:$B$601,B336,Оплаты!$A$2:$A$601,"&gt;="&amp;A336,Оплаты!$D$2:$D$601,"нет суммы"))</f>
        <v/>
      </c>
    </row>
    <row r="337">
      <c r="A337" s="2" t="n"/>
      <c r="B337" s="10" t="n"/>
      <c r="C337" s="10" t="n"/>
      <c r="D337" t="str">
        <f>IF(AND(A337="",B337=""),"",IF(A337="","нет даты",IF(B337="","нет клиента",IF(OR(A337&lt;Показатели!$B$4,A337&gt;Показатели!$B$5),"вне периода",IF(COUNTIFS(Оплаты!$B$2:$B$601,B337,Оплаты!$A$2:$A$601,"&lt;"&amp;A337,Оплаты!$D$2:$D$601,"учтена")&gt;0,"уже клиент",IF(COUNTIFS($B$1:B336,B337,$D$1:D336,"учтена")&gt;0,"повтор",IF(C337="","нет канала",IF(COUNTIF(Показатели!$B$9:$F$9,C337)=0,"неизвестный канал","учтена"))))))))</f>
        <v/>
      </c>
      <c r="E337" t="str">
        <f>IF(D337&lt;&gt;"учтена","",IF(COUNTIFS(Оплаты!$B$2:$B$601,B337,Оплаты!$A$2:$A$601,"&gt;="&amp;A337,Оплаты!$D$2:$D$601,"учтена")+COUNTIFS(Оплаты!$B$2:$B$601,B337,Оплаты!$A$2:$A$601,"&gt;="&amp;A337,Оплаты!$D$2:$D$601,"нет суммы")&gt;0,"да","нет"))</f>
        <v/>
      </c>
      <c r="F337" s="6" t="str">
        <f>IF(E337&lt;&gt;"да","",IF(I337&gt;0,"нет суммы",SUMIFS(Оплаты!$C$2:$C$601,Оплаты!$B$2:$B$601,B337,Оплаты!$E$2:$E$601,1)))</f>
        <v/>
      </c>
      <c r="G337" t="str">
        <f>IF(E337&lt;&gt;"да","",COUNTIFS(Оплаты!$B$2:$B$601,B337,Оплаты!$A$2:$A$601,"&gt;="&amp;A337,Оплаты!$D$2:$D$601,"учтена"))</f>
        <v/>
      </c>
      <c r="H337" s="6" t="str">
        <f>IF(E337&lt;&gt;"да","",SUMIFS(Оплаты!$C$2:$C$601,Оплаты!$B$2:$B$601,B337,Оплаты!$A$2:$A$601,"&gt;="&amp;A337,Оплаты!$D$2:$D$601,"учтена"))</f>
        <v/>
      </c>
      <c r="I337" t="str">
        <f>IF(E337&lt;&gt;"да","",COUNTIFS(Оплаты!$B$2:$B$601,B337,Оплаты!$A$2:$A$601,"&gt;="&amp;A337,Оплаты!$D$2:$D$601,"нет суммы"))</f>
        <v/>
      </c>
    </row>
    <row r="338">
      <c r="A338" s="2" t="n"/>
      <c r="B338" s="10" t="n"/>
      <c r="C338" s="10" t="n"/>
      <c r="D338" t="str">
        <f>IF(AND(A338="",B338=""),"",IF(A338="","нет даты",IF(B338="","нет клиента",IF(OR(A338&lt;Показатели!$B$4,A338&gt;Показатели!$B$5),"вне периода",IF(COUNTIFS(Оплаты!$B$2:$B$601,B338,Оплаты!$A$2:$A$601,"&lt;"&amp;A338,Оплаты!$D$2:$D$601,"учтена")&gt;0,"уже клиент",IF(COUNTIFS($B$1:B337,B338,$D$1:D337,"учтена")&gt;0,"повтор",IF(C338="","нет канала",IF(COUNTIF(Показатели!$B$9:$F$9,C338)=0,"неизвестный канал","учтена"))))))))</f>
        <v/>
      </c>
      <c r="E338" t="str">
        <f>IF(D338&lt;&gt;"учтена","",IF(COUNTIFS(Оплаты!$B$2:$B$601,B338,Оплаты!$A$2:$A$601,"&gt;="&amp;A338,Оплаты!$D$2:$D$601,"учтена")+COUNTIFS(Оплаты!$B$2:$B$601,B338,Оплаты!$A$2:$A$601,"&gt;="&amp;A338,Оплаты!$D$2:$D$601,"нет суммы")&gt;0,"да","нет"))</f>
        <v/>
      </c>
      <c r="F338" s="6" t="str">
        <f>IF(E338&lt;&gt;"да","",IF(I338&gt;0,"нет суммы",SUMIFS(Оплаты!$C$2:$C$601,Оплаты!$B$2:$B$601,B338,Оплаты!$E$2:$E$601,1)))</f>
        <v/>
      </c>
      <c r="G338" t="str">
        <f>IF(E338&lt;&gt;"да","",COUNTIFS(Оплаты!$B$2:$B$601,B338,Оплаты!$A$2:$A$601,"&gt;="&amp;A338,Оплаты!$D$2:$D$601,"учтена"))</f>
        <v/>
      </c>
      <c r="H338" s="6" t="str">
        <f>IF(E338&lt;&gt;"да","",SUMIFS(Оплаты!$C$2:$C$601,Оплаты!$B$2:$B$601,B338,Оплаты!$A$2:$A$601,"&gt;="&amp;A338,Оплаты!$D$2:$D$601,"учтена"))</f>
        <v/>
      </c>
      <c r="I338" t="str">
        <f>IF(E338&lt;&gt;"да","",COUNTIFS(Оплаты!$B$2:$B$601,B338,Оплаты!$A$2:$A$601,"&gt;="&amp;A338,Оплаты!$D$2:$D$601,"нет суммы"))</f>
        <v/>
      </c>
    </row>
    <row r="339">
      <c r="A339" s="2" t="n"/>
      <c r="B339" s="10" t="n"/>
      <c r="C339" s="10" t="n"/>
      <c r="D339" t="str">
        <f>IF(AND(A339="",B339=""),"",IF(A339="","нет даты",IF(B339="","нет клиента",IF(OR(A339&lt;Показатели!$B$4,A339&gt;Показатели!$B$5),"вне периода",IF(COUNTIFS(Оплаты!$B$2:$B$601,B339,Оплаты!$A$2:$A$601,"&lt;"&amp;A339,Оплаты!$D$2:$D$601,"учтена")&gt;0,"уже клиент",IF(COUNTIFS($B$1:B338,B339,$D$1:D338,"учтена")&gt;0,"повтор",IF(C339="","нет канала",IF(COUNTIF(Показатели!$B$9:$F$9,C339)=0,"неизвестный канал","учтена"))))))))</f>
        <v/>
      </c>
      <c r="E339" t="str">
        <f>IF(D339&lt;&gt;"учтена","",IF(COUNTIFS(Оплаты!$B$2:$B$601,B339,Оплаты!$A$2:$A$601,"&gt;="&amp;A339,Оплаты!$D$2:$D$601,"учтена")+COUNTIFS(Оплаты!$B$2:$B$601,B339,Оплаты!$A$2:$A$601,"&gt;="&amp;A339,Оплаты!$D$2:$D$601,"нет суммы")&gt;0,"да","нет"))</f>
        <v/>
      </c>
      <c r="F339" s="6" t="str">
        <f>IF(E339&lt;&gt;"да","",IF(I339&gt;0,"нет суммы",SUMIFS(Оплаты!$C$2:$C$601,Оплаты!$B$2:$B$601,B339,Оплаты!$E$2:$E$601,1)))</f>
        <v/>
      </c>
      <c r="G339" t="str">
        <f>IF(E339&lt;&gt;"да","",COUNTIFS(Оплаты!$B$2:$B$601,B339,Оплаты!$A$2:$A$601,"&gt;="&amp;A339,Оплаты!$D$2:$D$601,"учтена"))</f>
        <v/>
      </c>
      <c r="H339" s="6" t="str">
        <f>IF(E339&lt;&gt;"да","",SUMIFS(Оплаты!$C$2:$C$601,Оплаты!$B$2:$B$601,B339,Оплаты!$A$2:$A$601,"&gt;="&amp;A339,Оплаты!$D$2:$D$601,"учтена"))</f>
        <v/>
      </c>
      <c r="I339" t="str">
        <f>IF(E339&lt;&gt;"да","",COUNTIFS(Оплаты!$B$2:$B$601,B339,Оплаты!$A$2:$A$601,"&gt;="&amp;A339,Оплаты!$D$2:$D$601,"нет суммы"))</f>
        <v/>
      </c>
    </row>
    <row r="340">
      <c r="A340" s="2" t="n"/>
      <c r="B340" s="10" t="n"/>
      <c r="C340" s="10" t="n"/>
      <c r="D340" t="str">
        <f>IF(AND(A340="",B340=""),"",IF(A340="","нет даты",IF(B340="","нет клиента",IF(OR(A340&lt;Показатели!$B$4,A340&gt;Показатели!$B$5),"вне периода",IF(COUNTIFS(Оплаты!$B$2:$B$601,B340,Оплаты!$A$2:$A$601,"&lt;"&amp;A340,Оплаты!$D$2:$D$601,"учтена")&gt;0,"уже клиент",IF(COUNTIFS($B$1:B339,B340,$D$1:D339,"учтена")&gt;0,"повтор",IF(C340="","нет канала",IF(COUNTIF(Показатели!$B$9:$F$9,C340)=0,"неизвестный канал","учтена"))))))))</f>
        <v/>
      </c>
      <c r="E340" t="str">
        <f>IF(D340&lt;&gt;"учтена","",IF(COUNTIFS(Оплаты!$B$2:$B$601,B340,Оплаты!$A$2:$A$601,"&gt;="&amp;A340,Оплаты!$D$2:$D$601,"учтена")+COUNTIFS(Оплаты!$B$2:$B$601,B340,Оплаты!$A$2:$A$601,"&gt;="&amp;A340,Оплаты!$D$2:$D$601,"нет суммы")&gt;0,"да","нет"))</f>
        <v/>
      </c>
      <c r="F340" s="6" t="str">
        <f>IF(E340&lt;&gt;"да","",IF(I340&gt;0,"нет суммы",SUMIFS(Оплаты!$C$2:$C$601,Оплаты!$B$2:$B$601,B340,Оплаты!$E$2:$E$601,1)))</f>
        <v/>
      </c>
      <c r="G340" t="str">
        <f>IF(E340&lt;&gt;"да","",COUNTIFS(Оплаты!$B$2:$B$601,B340,Оплаты!$A$2:$A$601,"&gt;="&amp;A340,Оплаты!$D$2:$D$601,"учтена"))</f>
        <v/>
      </c>
      <c r="H340" s="6" t="str">
        <f>IF(E340&lt;&gt;"да","",SUMIFS(Оплаты!$C$2:$C$601,Оплаты!$B$2:$B$601,B340,Оплаты!$A$2:$A$601,"&gt;="&amp;A340,Оплаты!$D$2:$D$601,"учтена"))</f>
        <v/>
      </c>
      <c r="I340" t="str">
        <f>IF(E340&lt;&gt;"да","",COUNTIFS(Оплаты!$B$2:$B$601,B340,Оплаты!$A$2:$A$601,"&gt;="&amp;A340,Оплаты!$D$2:$D$601,"нет суммы"))</f>
        <v/>
      </c>
    </row>
    <row r="341">
      <c r="A341" s="2" t="n"/>
      <c r="B341" s="10" t="n"/>
      <c r="C341" s="10" t="n"/>
      <c r="D341" t="str">
        <f>IF(AND(A341="",B341=""),"",IF(A341="","нет даты",IF(B341="","нет клиента",IF(OR(A341&lt;Показатели!$B$4,A341&gt;Показатели!$B$5),"вне периода",IF(COUNTIFS(Оплаты!$B$2:$B$601,B341,Оплаты!$A$2:$A$601,"&lt;"&amp;A341,Оплаты!$D$2:$D$601,"учтена")&gt;0,"уже клиент",IF(COUNTIFS($B$1:B340,B341,$D$1:D340,"учтена")&gt;0,"повтор",IF(C341="","нет канала",IF(COUNTIF(Показатели!$B$9:$F$9,C341)=0,"неизвестный канал","учтена"))))))))</f>
        <v/>
      </c>
      <c r="E341" t="str">
        <f>IF(D341&lt;&gt;"учтена","",IF(COUNTIFS(Оплаты!$B$2:$B$601,B341,Оплаты!$A$2:$A$601,"&gt;="&amp;A341,Оплаты!$D$2:$D$601,"учтена")+COUNTIFS(Оплаты!$B$2:$B$601,B341,Оплаты!$A$2:$A$601,"&gt;="&amp;A341,Оплаты!$D$2:$D$601,"нет суммы")&gt;0,"да","нет"))</f>
        <v/>
      </c>
      <c r="F341" s="6" t="str">
        <f>IF(E341&lt;&gt;"да","",IF(I341&gt;0,"нет суммы",SUMIFS(Оплаты!$C$2:$C$601,Оплаты!$B$2:$B$601,B341,Оплаты!$E$2:$E$601,1)))</f>
        <v/>
      </c>
      <c r="G341" t="str">
        <f>IF(E341&lt;&gt;"да","",COUNTIFS(Оплаты!$B$2:$B$601,B341,Оплаты!$A$2:$A$601,"&gt;="&amp;A341,Оплаты!$D$2:$D$601,"учтена"))</f>
        <v/>
      </c>
      <c r="H341" s="6" t="str">
        <f>IF(E341&lt;&gt;"да","",SUMIFS(Оплаты!$C$2:$C$601,Оплаты!$B$2:$B$601,B341,Оплаты!$A$2:$A$601,"&gt;="&amp;A341,Оплаты!$D$2:$D$601,"учтена"))</f>
        <v/>
      </c>
      <c r="I341" t="str">
        <f>IF(E341&lt;&gt;"да","",COUNTIFS(Оплаты!$B$2:$B$601,B341,Оплаты!$A$2:$A$601,"&gt;="&amp;A341,Оплаты!$D$2:$D$601,"нет суммы"))</f>
        <v/>
      </c>
    </row>
    <row r="342">
      <c r="A342" s="2" t="n"/>
      <c r="B342" s="10" t="n"/>
      <c r="C342" s="10" t="n"/>
      <c r="D342" t="str">
        <f>IF(AND(A342="",B342=""),"",IF(A342="","нет даты",IF(B342="","нет клиента",IF(OR(A342&lt;Показатели!$B$4,A342&gt;Показатели!$B$5),"вне периода",IF(COUNTIFS(Оплаты!$B$2:$B$601,B342,Оплаты!$A$2:$A$601,"&lt;"&amp;A342,Оплаты!$D$2:$D$601,"учтена")&gt;0,"уже клиент",IF(COUNTIFS($B$1:B341,B342,$D$1:D341,"учтена")&gt;0,"повтор",IF(C342="","нет канала",IF(COUNTIF(Показатели!$B$9:$F$9,C342)=0,"неизвестный канал","учтена"))))))))</f>
        <v/>
      </c>
      <c r="E342" t="str">
        <f>IF(D342&lt;&gt;"учтена","",IF(COUNTIFS(Оплаты!$B$2:$B$601,B342,Оплаты!$A$2:$A$601,"&gt;="&amp;A342,Оплаты!$D$2:$D$601,"учтена")+COUNTIFS(Оплаты!$B$2:$B$601,B342,Оплаты!$A$2:$A$601,"&gt;="&amp;A342,Оплаты!$D$2:$D$601,"нет суммы")&gt;0,"да","нет"))</f>
        <v/>
      </c>
      <c r="F342" s="6" t="str">
        <f>IF(E342&lt;&gt;"да","",IF(I342&gt;0,"нет суммы",SUMIFS(Оплаты!$C$2:$C$601,Оплаты!$B$2:$B$601,B342,Оплаты!$E$2:$E$601,1)))</f>
        <v/>
      </c>
      <c r="G342" t="str">
        <f>IF(E342&lt;&gt;"да","",COUNTIFS(Оплаты!$B$2:$B$601,B342,Оплаты!$A$2:$A$601,"&gt;="&amp;A342,Оплаты!$D$2:$D$601,"учтена"))</f>
        <v/>
      </c>
      <c r="H342" s="6" t="str">
        <f>IF(E342&lt;&gt;"да","",SUMIFS(Оплаты!$C$2:$C$601,Оплаты!$B$2:$B$601,B342,Оплаты!$A$2:$A$601,"&gt;="&amp;A342,Оплаты!$D$2:$D$601,"учтена"))</f>
        <v/>
      </c>
      <c r="I342" t="str">
        <f>IF(E342&lt;&gt;"да","",COUNTIFS(Оплаты!$B$2:$B$601,B342,Оплаты!$A$2:$A$601,"&gt;="&amp;A342,Оплаты!$D$2:$D$601,"нет суммы"))</f>
        <v/>
      </c>
    </row>
    <row r="343">
      <c r="A343" s="2" t="n"/>
      <c r="B343" s="10" t="n"/>
      <c r="C343" s="10" t="n"/>
      <c r="D343" t="str">
        <f>IF(AND(A343="",B343=""),"",IF(A343="","нет даты",IF(B343="","нет клиента",IF(OR(A343&lt;Показатели!$B$4,A343&gt;Показатели!$B$5),"вне периода",IF(COUNTIFS(Оплаты!$B$2:$B$601,B343,Оплаты!$A$2:$A$601,"&lt;"&amp;A343,Оплаты!$D$2:$D$601,"учтена")&gt;0,"уже клиент",IF(COUNTIFS($B$1:B342,B343,$D$1:D342,"учтена")&gt;0,"повтор",IF(C343="","нет канала",IF(COUNTIF(Показатели!$B$9:$F$9,C343)=0,"неизвестный канал","учтена"))))))))</f>
        <v/>
      </c>
      <c r="E343" t="str">
        <f>IF(D343&lt;&gt;"учтена","",IF(COUNTIFS(Оплаты!$B$2:$B$601,B343,Оплаты!$A$2:$A$601,"&gt;="&amp;A343,Оплаты!$D$2:$D$601,"учтена")+COUNTIFS(Оплаты!$B$2:$B$601,B343,Оплаты!$A$2:$A$601,"&gt;="&amp;A343,Оплаты!$D$2:$D$601,"нет суммы")&gt;0,"да","нет"))</f>
        <v/>
      </c>
      <c r="F343" s="6" t="str">
        <f>IF(E343&lt;&gt;"да","",IF(I343&gt;0,"нет суммы",SUMIFS(Оплаты!$C$2:$C$601,Оплаты!$B$2:$B$601,B343,Оплаты!$E$2:$E$601,1)))</f>
        <v/>
      </c>
      <c r="G343" t="str">
        <f>IF(E343&lt;&gt;"да","",COUNTIFS(Оплаты!$B$2:$B$601,B343,Оплаты!$A$2:$A$601,"&gt;="&amp;A343,Оплаты!$D$2:$D$601,"учтена"))</f>
        <v/>
      </c>
      <c r="H343" s="6" t="str">
        <f>IF(E343&lt;&gt;"да","",SUMIFS(Оплаты!$C$2:$C$601,Оплаты!$B$2:$B$601,B343,Оплаты!$A$2:$A$601,"&gt;="&amp;A343,Оплаты!$D$2:$D$601,"учтена"))</f>
        <v/>
      </c>
      <c r="I343" t="str">
        <f>IF(E343&lt;&gt;"да","",COUNTIFS(Оплаты!$B$2:$B$601,B343,Оплаты!$A$2:$A$601,"&gt;="&amp;A343,Оплаты!$D$2:$D$601,"нет суммы"))</f>
        <v/>
      </c>
    </row>
    <row r="344">
      <c r="A344" s="2" t="n"/>
      <c r="B344" s="10" t="n"/>
      <c r="C344" s="10" t="n"/>
      <c r="D344" t="str">
        <f>IF(AND(A344="",B344=""),"",IF(A344="","нет даты",IF(B344="","нет клиента",IF(OR(A344&lt;Показатели!$B$4,A344&gt;Показатели!$B$5),"вне периода",IF(COUNTIFS(Оплаты!$B$2:$B$601,B344,Оплаты!$A$2:$A$601,"&lt;"&amp;A344,Оплаты!$D$2:$D$601,"учтена")&gt;0,"уже клиент",IF(COUNTIFS($B$1:B343,B344,$D$1:D343,"учтена")&gt;0,"повтор",IF(C344="","нет канала",IF(COUNTIF(Показатели!$B$9:$F$9,C344)=0,"неизвестный канал","учтена"))))))))</f>
        <v/>
      </c>
      <c r="E344" t="str">
        <f>IF(D344&lt;&gt;"учтена","",IF(COUNTIFS(Оплаты!$B$2:$B$601,B344,Оплаты!$A$2:$A$601,"&gt;="&amp;A344,Оплаты!$D$2:$D$601,"учтена")+COUNTIFS(Оплаты!$B$2:$B$601,B344,Оплаты!$A$2:$A$601,"&gt;="&amp;A344,Оплаты!$D$2:$D$601,"нет суммы")&gt;0,"да","нет"))</f>
        <v/>
      </c>
      <c r="F344" s="6" t="str">
        <f>IF(E344&lt;&gt;"да","",IF(I344&gt;0,"нет суммы",SUMIFS(Оплаты!$C$2:$C$601,Оплаты!$B$2:$B$601,B344,Оплаты!$E$2:$E$601,1)))</f>
        <v/>
      </c>
      <c r="G344" t="str">
        <f>IF(E344&lt;&gt;"да","",COUNTIFS(Оплаты!$B$2:$B$601,B344,Оплаты!$A$2:$A$601,"&gt;="&amp;A344,Оплаты!$D$2:$D$601,"учтена"))</f>
        <v/>
      </c>
      <c r="H344" s="6" t="str">
        <f>IF(E344&lt;&gt;"да","",SUMIFS(Оплаты!$C$2:$C$601,Оплаты!$B$2:$B$601,B344,Оплаты!$A$2:$A$601,"&gt;="&amp;A344,Оплаты!$D$2:$D$601,"учтена"))</f>
        <v/>
      </c>
      <c r="I344" t="str">
        <f>IF(E344&lt;&gt;"да","",COUNTIFS(Оплаты!$B$2:$B$601,B344,Оплаты!$A$2:$A$601,"&gt;="&amp;A344,Оплаты!$D$2:$D$601,"нет суммы"))</f>
        <v/>
      </c>
    </row>
    <row r="345">
      <c r="A345" s="2" t="n"/>
      <c r="B345" s="10" t="n"/>
      <c r="C345" s="10" t="n"/>
      <c r="D345" t="str">
        <f>IF(AND(A345="",B345=""),"",IF(A345="","нет даты",IF(B345="","нет клиента",IF(OR(A345&lt;Показатели!$B$4,A345&gt;Показатели!$B$5),"вне периода",IF(COUNTIFS(Оплаты!$B$2:$B$601,B345,Оплаты!$A$2:$A$601,"&lt;"&amp;A345,Оплаты!$D$2:$D$601,"учтена")&gt;0,"уже клиент",IF(COUNTIFS($B$1:B344,B345,$D$1:D344,"учтена")&gt;0,"повтор",IF(C345="","нет канала",IF(COUNTIF(Показатели!$B$9:$F$9,C345)=0,"неизвестный канал","учтена"))))))))</f>
        <v/>
      </c>
      <c r="E345" t="str">
        <f>IF(D345&lt;&gt;"учтена","",IF(COUNTIFS(Оплаты!$B$2:$B$601,B345,Оплаты!$A$2:$A$601,"&gt;="&amp;A345,Оплаты!$D$2:$D$601,"учтена")+COUNTIFS(Оплаты!$B$2:$B$601,B345,Оплаты!$A$2:$A$601,"&gt;="&amp;A345,Оплаты!$D$2:$D$601,"нет суммы")&gt;0,"да","нет"))</f>
        <v/>
      </c>
      <c r="F345" s="6" t="str">
        <f>IF(E345&lt;&gt;"да","",IF(I345&gt;0,"нет суммы",SUMIFS(Оплаты!$C$2:$C$601,Оплаты!$B$2:$B$601,B345,Оплаты!$E$2:$E$601,1)))</f>
        <v/>
      </c>
      <c r="G345" t="str">
        <f>IF(E345&lt;&gt;"да","",COUNTIFS(Оплаты!$B$2:$B$601,B345,Оплаты!$A$2:$A$601,"&gt;="&amp;A345,Оплаты!$D$2:$D$601,"учтена"))</f>
        <v/>
      </c>
      <c r="H345" s="6" t="str">
        <f>IF(E345&lt;&gt;"да","",SUMIFS(Оплаты!$C$2:$C$601,Оплаты!$B$2:$B$601,B345,Оплаты!$A$2:$A$601,"&gt;="&amp;A345,Оплаты!$D$2:$D$601,"учтена"))</f>
        <v/>
      </c>
      <c r="I345" t="str">
        <f>IF(E345&lt;&gt;"да","",COUNTIFS(Оплаты!$B$2:$B$601,B345,Оплаты!$A$2:$A$601,"&gt;="&amp;A345,Оплаты!$D$2:$D$601,"нет суммы"))</f>
        <v/>
      </c>
    </row>
    <row r="346">
      <c r="A346" s="2" t="n"/>
      <c r="B346" s="10" t="n"/>
      <c r="C346" s="10" t="n"/>
      <c r="D346" t="str">
        <f>IF(AND(A346="",B346=""),"",IF(A346="","нет даты",IF(B346="","нет клиента",IF(OR(A346&lt;Показатели!$B$4,A346&gt;Показатели!$B$5),"вне периода",IF(COUNTIFS(Оплаты!$B$2:$B$601,B346,Оплаты!$A$2:$A$601,"&lt;"&amp;A346,Оплаты!$D$2:$D$601,"учтена")&gt;0,"уже клиент",IF(COUNTIFS($B$1:B345,B346,$D$1:D345,"учтена")&gt;0,"повтор",IF(C346="","нет канала",IF(COUNTIF(Показатели!$B$9:$F$9,C346)=0,"неизвестный канал","учтена"))))))))</f>
        <v/>
      </c>
      <c r="E346" t="str">
        <f>IF(D346&lt;&gt;"учтена","",IF(COUNTIFS(Оплаты!$B$2:$B$601,B346,Оплаты!$A$2:$A$601,"&gt;="&amp;A346,Оплаты!$D$2:$D$601,"учтена")+COUNTIFS(Оплаты!$B$2:$B$601,B346,Оплаты!$A$2:$A$601,"&gt;="&amp;A346,Оплаты!$D$2:$D$601,"нет суммы")&gt;0,"да","нет"))</f>
        <v/>
      </c>
      <c r="F346" s="6" t="str">
        <f>IF(E346&lt;&gt;"да","",IF(I346&gt;0,"нет суммы",SUMIFS(Оплаты!$C$2:$C$601,Оплаты!$B$2:$B$601,B346,Оплаты!$E$2:$E$601,1)))</f>
        <v/>
      </c>
      <c r="G346" t="str">
        <f>IF(E346&lt;&gt;"да","",COUNTIFS(Оплаты!$B$2:$B$601,B346,Оплаты!$A$2:$A$601,"&gt;="&amp;A346,Оплаты!$D$2:$D$601,"учтена"))</f>
        <v/>
      </c>
      <c r="H346" s="6" t="str">
        <f>IF(E346&lt;&gt;"да","",SUMIFS(Оплаты!$C$2:$C$601,Оплаты!$B$2:$B$601,B346,Оплаты!$A$2:$A$601,"&gt;="&amp;A346,Оплаты!$D$2:$D$601,"учтена"))</f>
        <v/>
      </c>
      <c r="I346" t="str">
        <f>IF(E346&lt;&gt;"да","",COUNTIFS(Оплаты!$B$2:$B$601,B346,Оплаты!$A$2:$A$601,"&gt;="&amp;A346,Оплаты!$D$2:$D$601,"нет суммы"))</f>
        <v/>
      </c>
    </row>
    <row r="347">
      <c r="A347" s="2" t="n"/>
      <c r="B347" s="10" t="n"/>
      <c r="C347" s="10" t="n"/>
      <c r="D347" t="str">
        <f>IF(AND(A347="",B347=""),"",IF(A347="","нет даты",IF(B347="","нет клиента",IF(OR(A347&lt;Показатели!$B$4,A347&gt;Показатели!$B$5),"вне периода",IF(COUNTIFS(Оплаты!$B$2:$B$601,B347,Оплаты!$A$2:$A$601,"&lt;"&amp;A347,Оплаты!$D$2:$D$601,"учтена")&gt;0,"уже клиент",IF(COUNTIFS($B$1:B346,B347,$D$1:D346,"учтена")&gt;0,"повтор",IF(C347="","нет канала",IF(COUNTIF(Показатели!$B$9:$F$9,C347)=0,"неизвестный канал","учтена"))))))))</f>
        <v/>
      </c>
      <c r="E347" t="str">
        <f>IF(D347&lt;&gt;"учтена","",IF(COUNTIFS(Оплаты!$B$2:$B$601,B347,Оплаты!$A$2:$A$601,"&gt;="&amp;A347,Оплаты!$D$2:$D$601,"учтена")+COUNTIFS(Оплаты!$B$2:$B$601,B347,Оплаты!$A$2:$A$601,"&gt;="&amp;A347,Оплаты!$D$2:$D$601,"нет суммы")&gt;0,"да","нет"))</f>
        <v/>
      </c>
      <c r="F347" s="6" t="str">
        <f>IF(E347&lt;&gt;"да","",IF(I347&gt;0,"нет суммы",SUMIFS(Оплаты!$C$2:$C$601,Оплаты!$B$2:$B$601,B347,Оплаты!$E$2:$E$601,1)))</f>
        <v/>
      </c>
      <c r="G347" t="str">
        <f>IF(E347&lt;&gt;"да","",COUNTIFS(Оплаты!$B$2:$B$601,B347,Оплаты!$A$2:$A$601,"&gt;="&amp;A347,Оплаты!$D$2:$D$601,"учтена"))</f>
        <v/>
      </c>
      <c r="H347" s="6" t="str">
        <f>IF(E347&lt;&gt;"да","",SUMIFS(Оплаты!$C$2:$C$601,Оплаты!$B$2:$B$601,B347,Оплаты!$A$2:$A$601,"&gt;="&amp;A347,Оплаты!$D$2:$D$601,"учтена"))</f>
        <v/>
      </c>
      <c r="I347" t="str">
        <f>IF(E347&lt;&gt;"да","",COUNTIFS(Оплаты!$B$2:$B$601,B347,Оплаты!$A$2:$A$601,"&gt;="&amp;A347,Оплаты!$D$2:$D$601,"нет суммы"))</f>
        <v/>
      </c>
    </row>
    <row r="348">
      <c r="A348" s="2" t="n"/>
      <c r="B348" s="10" t="n"/>
      <c r="C348" s="10" t="n"/>
      <c r="D348" t="str">
        <f>IF(AND(A348="",B348=""),"",IF(A348="","нет даты",IF(B348="","нет клиента",IF(OR(A348&lt;Показатели!$B$4,A348&gt;Показатели!$B$5),"вне периода",IF(COUNTIFS(Оплаты!$B$2:$B$601,B348,Оплаты!$A$2:$A$601,"&lt;"&amp;A348,Оплаты!$D$2:$D$601,"учтена")&gt;0,"уже клиент",IF(COUNTIFS($B$1:B347,B348,$D$1:D347,"учтена")&gt;0,"повтор",IF(C348="","нет канала",IF(COUNTIF(Показатели!$B$9:$F$9,C348)=0,"неизвестный канал","учтена"))))))))</f>
        <v/>
      </c>
      <c r="E348" t="str">
        <f>IF(D348&lt;&gt;"учтена","",IF(COUNTIFS(Оплаты!$B$2:$B$601,B348,Оплаты!$A$2:$A$601,"&gt;="&amp;A348,Оплаты!$D$2:$D$601,"учтена")+COUNTIFS(Оплаты!$B$2:$B$601,B348,Оплаты!$A$2:$A$601,"&gt;="&amp;A348,Оплаты!$D$2:$D$601,"нет суммы")&gt;0,"да","нет"))</f>
        <v/>
      </c>
      <c r="F348" s="6" t="str">
        <f>IF(E348&lt;&gt;"да","",IF(I348&gt;0,"нет суммы",SUMIFS(Оплаты!$C$2:$C$601,Оплаты!$B$2:$B$601,B348,Оплаты!$E$2:$E$601,1)))</f>
        <v/>
      </c>
      <c r="G348" t="str">
        <f>IF(E348&lt;&gt;"да","",COUNTIFS(Оплаты!$B$2:$B$601,B348,Оплаты!$A$2:$A$601,"&gt;="&amp;A348,Оплаты!$D$2:$D$601,"учтена"))</f>
        <v/>
      </c>
      <c r="H348" s="6" t="str">
        <f>IF(E348&lt;&gt;"да","",SUMIFS(Оплаты!$C$2:$C$601,Оплаты!$B$2:$B$601,B348,Оплаты!$A$2:$A$601,"&gt;="&amp;A348,Оплаты!$D$2:$D$601,"учтена"))</f>
        <v/>
      </c>
      <c r="I348" t="str">
        <f>IF(E348&lt;&gt;"да","",COUNTIFS(Оплаты!$B$2:$B$601,B348,Оплаты!$A$2:$A$601,"&gt;="&amp;A348,Оплаты!$D$2:$D$601,"нет суммы"))</f>
        <v/>
      </c>
    </row>
    <row r="349">
      <c r="A349" s="2" t="n"/>
      <c r="B349" s="10" t="n"/>
      <c r="C349" s="10" t="n"/>
      <c r="D349" t="str">
        <f>IF(AND(A349="",B349=""),"",IF(A349="","нет даты",IF(B349="","нет клиента",IF(OR(A349&lt;Показатели!$B$4,A349&gt;Показатели!$B$5),"вне периода",IF(COUNTIFS(Оплаты!$B$2:$B$601,B349,Оплаты!$A$2:$A$601,"&lt;"&amp;A349,Оплаты!$D$2:$D$601,"учтена")&gt;0,"уже клиент",IF(COUNTIFS($B$1:B348,B349,$D$1:D348,"учтена")&gt;0,"повтор",IF(C349="","нет канала",IF(COUNTIF(Показатели!$B$9:$F$9,C349)=0,"неизвестный канал","учтена"))))))))</f>
        <v/>
      </c>
      <c r="E349" t="str">
        <f>IF(D349&lt;&gt;"учтена","",IF(COUNTIFS(Оплаты!$B$2:$B$601,B349,Оплаты!$A$2:$A$601,"&gt;="&amp;A349,Оплаты!$D$2:$D$601,"учтена")+COUNTIFS(Оплаты!$B$2:$B$601,B349,Оплаты!$A$2:$A$601,"&gt;="&amp;A349,Оплаты!$D$2:$D$601,"нет суммы")&gt;0,"да","нет"))</f>
        <v/>
      </c>
      <c r="F349" s="6" t="str">
        <f>IF(E349&lt;&gt;"да","",IF(I349&gt;0,"нет суммы",SUMIFS(Оплаты!$C$2:$C$601,Оплаты!$B$2:$B$601,B349,Оплаты!$E$2:$E$601,1)))</f>
        <v/>
      </c>
      <c r="G349" t="str">
        <f>IF(E349&lt;&gt;"да","",COUNTIFS(Оплаты!$B$2:$B$601,B349,Оплаты!$A$2:$A$601,"&gt;="&amp;A349,Оплаты!$D$2:$D$601,"учтена"))</f>
        <v/>
      </c>
      <c r="H349" s="6" t="str">
        <f>IF(E349&lt;&gt;"да","",SUMIFS(Оплаты!$C$2:$C$601,Оплаты!$B$2:$B$601,B349,Оплаты!$A$2:$A$601,"&gt;="&amp;A349,Оплаты!$D$2:$D$601,"учтена"))</f>
        <v/>
      </c>
      <c r="I349" t="str">
        <f>IF(E349&lt;&gt;"да","",COUNTIFS(Оплаты!$B$2:$B$601,B349,Оплаты!$A$2:$A$601,"&gt;="&amp;A349,Оплаты!$D$2:$D$601,"нет суммы"))</f>
        <v/>
      </c>
    </row>
    <row r="350">
      <c r="A350" s="2" t="n"/>
      <c r="B350" s="10" t="n"/>
      <c r="C350" s="10" t="n"/>
      <c r="D350" t="str">
        <f>IF(AND(A350="",B350=""),"",IF(A350="","нет даты",IF(B350="","нет клиента",IF(OR(A350&lt;Показатели!$B$4,A350&gt;Показатели!$B$5),"вне периода",IF(COUNTIFS(Оплаты!$B$2:$B$601,B350,Оплаты!$A$2:$A$601,"&lt;"&amp;A350,Оплаты!$D$2:$D$601,"учтена")&gt;0,"уже клиент",IF(COUNTIFS($B$1:B349,B350,$D$1:D349,"учтена")&gt;0,"повтор",IF(C350="","нет канала",IF(COUNTIF(Показатели!$B$9:$F$9,C350)=0,"неизвестный канал","учтена"))))))))</f>
        <v/>
      </c>
      <c r="E350" t="str">
        <f>IF(D350&lt;&gt;"учтена","",IF(COUNTIFS(Оплаты!$B$2:$B$601,B350,Оплаты!$A$2:$A$601,"&gt;="&amp;A350,Оплаты!$D$2:$D$601,"учтена")+COUNTIFS(Оплаты!$B$2:$B$601,B350,Оплаты!$A$2:$A$601,"&gt;="&amp;A350,Оплаты!$D$2:$D$601,"нет суммы")&gt;0,"да","нет"))</f>
        <v/>
      </c>
      <c r="F350" s="6" t="str">
        <f>IF(E350&lt;&gt;"да","",IF(I350&gt;0,"нет суммы",SUMIFS(Оплаты!$C$2:$C$601,Оплаты!$B$2:$B$601,B350,Оплаты!$E$2:$E$601,1)))</f>
        <v/>
      </c>
      <c r="G350" t="str">
        <f>IF(E350&lt;&gt;"да","",COUNTIFS(Оплаты!$B$2:$B$601,B350,Оплаты!$A$2:$A$601,"&gt;="&amp;A350,Оплаты!$D$2:$D$601,"учтена"))</f>
        <v/>
      </c>
      <c r="H350" s="6" t="str">
        <f>IF(E350&lt;&gt;"да","",SUMIFS(Оплаты!$C$2:$C$601,Оплаты!$B$2:$B$601,B350,Оплаты!$A$2:$A$601,"&gt;="&amp;A350,Оплаты!$D$2:$D$601,"учтена"))</f>
        <v/>
      </c>
      <c r="I350" t="str">
        <f>IF(E350&lt;&gt;"да","",COUNTIFS(Оплаты!$B$2:$B$601,B350,Оплаты!$A$2:$A$601,"&gt;="&amp;A350,Оплаты!$D$2:$D$601,"нет суммы"))</f>
        <v/>
      </c>
    </row>
    <row r="351">
      <c r="A351" s="2" t="n"/>
      <c r="B351" s="10" t="n"/>
      <c r="C351" s="10" t="n"/>
      <c r="D351" t="str">
        <f>IF(AND(A351="",B351=""),"",IF(A351="","нет даты",IF(B351="","нет клиента",IF(OR(A351&lt;Показатели!$B$4,A351&gt;Показатели!$B$5),"вне периода",IF(COUNTIFS(Оплаты!$B$2:$B$601,B351,Оплаты!$A$2:$A$601,"&lt;"&amp;A351,Оплаты!$D$2:$D$601,"учтена")&gt;0,"уже клиент",IF(COUNTIFS($B$1:B350,B351,$D$1:D350,"учтена")&gt;0,"повтор",IF(C351="","нет канала",IF(COUNTIF(Показатели!$B$9:$F$9,C351)=0,"неизвестный канал","учтена"))))))))</f>
        <v/>
      </c>
      <c r="E351" t="str">
        <f>IF(D351&lt;&gt;"учтена","",IF(COUNTIFS(Оплаты!$B$2:$B$601,B351,Оплаты!$A$2:$A$601,"&gt;="&amp;A351,Оплаты!$D$2:$D$601,"учтена")+COUNTIFS(Оплаты!$B$2:$B$601,B351,Оплаты!$A$2:$A$601,"&gt;="&amp;A351,Оплаты!$D$2:$D$601,"нет суммы")&gt;0,"да","нет"))</f>
        <v/>
      </c>
      <c r="F351" s="6" t="str">
        <f>IF(E351&lt;&gt;"да","",IF(I351&gt;0,"нет суммы",SUMIFS(Оплаты!$C$2:$C$601,Оплаты!$B$2:$B$601,B351,Оплаты!$E$2:$E$601,1)))</f>
        <v/>
      </c>
      <c r="G351" t="str">
        <f>IF(E351&lt;&gt;"да","",COUNTIFS(Оплаты!$B$2:$B$601,B351,Оплаты!$A$2:$A$601,"&gt;="&amp;A351,Оплаты!$D$2:$D$601,"учтена"))</f>
        <v/>
      </c>
      <c r="H351" s="6" t="str">
        <f>IF(E351&lt;&gt;"да","",SUMIFS(Оплаты!$C$2:$C$601,Оплаты!$B$2:$B$601,B351,Оплаты!$A$2:$A$601,"&gt;="&amp;A351,Оплаты!$D$2:$D$601,"учтена"))</f>
        <v/>
      </c>
      <c r="I351" t="str">
        <f>IF(E351&lt;&gt;"да","",COUNTIFS(Оплаты!$B$2:$B$601,B351,Оплаты!$A$2:$A$601,"&gt;="&amp;A351,Оплаты!$D$2:$D$601,"нет суммы"))</f>
        <v/>
      </c>
    </row>
    <row r="352">
      <c r="A352" s="2" t="n"/>
      <c r="B352" s="10" t="n"/>
      <c r="C352" s="10" t="n"/>
      <c r="D352" t="str">
        <f>IF(AND(A352="",B352=""),"",IF(A352="","нет даты",IF(B352="","нет клиента",IF(OR(A352&lt;Показатели!$B$4,A352&gt;Показатели!$B$5),"вне периода",IF(COUNTIFS(Оплаты!$B$2:$B$601,B352,Оплаты!$A$2:$A$601,"&lt;"&amp;A352,Оплаты!$D$2:$D$601,"учтена")&gt;0,"уже клиент",IF(COUNTIFS($B$1:B351,B352,$D$1:D351,"учтена")&gt;0,"повтор",IF(C352="","нет канала",IF(COUNTIF(Показатели!$B$9:$F$9,C352)=0,"неизвестный канал","учтена"))))))))</f>
        <v/>
      </c>
      <c r="E352" t="str">
        <f>IF(D352&lt;&gt;"учтена","",IF(COUNTIFS(Оплаты!$B$2:$B$601,B352,Оплаты!$A$2:$A$601,"&gt;="&amp;A352,Оплаты!$D$2:$D$601,"учтена")+COUNTIFS(Оплаты!$B$2:$B$601,B352,Оплаты!$A$2:$A$601,"&gt;="&amp;A352,Оплаты!$D$2:$D$601,"нет суммы")&gt;0,"да","нет"))</f>
        <v/>
      </c>
      <c r="F352" s="6" t="str">
        <f>IF(E352&lt;&gt;"да","",IF(I352&gt;0,"нет суммы",SUMIFS(Оплаты!$C$2:$C$601,Оплаты!$B$2:$B$601,B352,Оплаты!$E$2:$E$601,1)))</f>
        <v/>
      </c>
      <c r="G352" t="str">
        <f>IF(E352&lt;&gt;"да","",COUNTIFS(Оплаты!$B$2:$B$601,B352,Оплаты!$A$2:$A$601,"&gt;="&amp;A352,Оплаты!$D$2:$D$601,"учтена"))</f>
        <v/>
      </c>
      <c r="H352" s="6" t="str">
        <f>IF(E352&lt;&gt;"да","",SUMIFS(Оплаты!$C$2:$C$601,Оплаты!$B$2:$B$601,B352,Оплаты!$A$2:$A$601,"&gt;="&amp;A352,Оплаты!$D$2:$D$601,"учтена"))</f>
        <v/>
      </c>
      <c r="I352" t="str">
        <f>IF(E352&lt;&gt;"да","",COUNTIFS(Оплаты!$B$2:$B$601,B352,Оплаты!$A$2:$A$601,"&gt;="&amp;A352,Оплаты!$D$2:$D$601,"нет суммы"))</f>
        <v/>
      </c>
    </row>
    <row r="353">
      <c r="A353" s="2" t="n"/>
      <c r="B353" s="10" t="n"/>
      <c r="C353" s="10" t="n"/>
      <c r="D353" t="str">
        <f>IF(AND(A353="",B353=""),"",IF(A353="","нет даты",IF(B353="","нет клиента",IF(OR(A353&lt;Показатели!$B$4,A353&gt;Показатели!$B$5),"вне периода",IF(COUNTIFS(Оплаты!$B$2:$B$601,B353,Оплаты!$A$2:$A$601,"&lt;"&amp;A353,Оплаты!$D$2:$D$601,"учтена")&gt;0,"уже клиент",IF(COUNTIFS($B$1:B352,B353,$D$1:D352,"учтена")&gt;0,"повтор",IF(C353="","нет канала",IF(COUNTIF(Показатели!$B$9:$F$9,C353)=0,"неизвестный канал","учтена"))))))))</f>
        <v/>
      </c>
      <c r="E353" t="str">
        <f>IF(D353&lt;&gt;"учтена","",IF(COUNTIFS(Оплаты!$B$2:$B$601,B353,Оплаты!$A$2:$A$601,"&gt;="&amp;A353,Оплаты!$D$2:$D$601,"учтена")+COUNTIFS(Оплаты!$B$2:$B$601,B353,Оплаты!$A$2:$A$601,"&gt;="&amp;A353,Оплаты!$D$2:$D$601,"нет суммы")&gt;0,"да","нет"))</f>
        <v/>
      </c>
      <c r="F353" s="6" t="str">
        <f>IF(E353&lt;&gt;"да","",IF(I353&gt;0,"нет суммы",SUMIFS(Оплаты!$C$2:$C$601,Оплаты!$B$2:$B$601,B353,Оплаты!$E$2:$E$601,1)))</f>
        <v/>
      </c>
      <c r="G353" t="str">
        <f>IF(E353&lt;&gt;"да","",COUNTIFS(Оплаты!$B$2:$B$601,B353,Оплаты!$A$2:$A$601,"&gt;="&amp;A353,Оплаты!$D$2:$D$601,"учтена"))</f>
        <v/>
      </c>
      <c r="H353" s="6" t="str">
        <f>IF(E353&lt;&gt;"да","",SUMIFS(Оплаты!$C$2:$C$601,Оплаты!$B$2:$B$601,B353,Оплаты!$A$2:$A$601,"&gt;="&amp;A353,Оплаты!$D$2:$D$601,"учтена"))</f>
        <v/>
      </c>
      <c r="I353" t="str">
        <f>IF(E353&lt;&gt;"да","",COUNTIFS(Оплаты!$B$2:$B$601,B353,Оплаты!$A$2:$A$601,"&gt;="&amp;A353,Оплаты!$D$2:$D$601,"нет суммы"))</f>
        <v/>
      </c>
    </row>
    <row r="354">
      <c r="A354" s="2" t="n"/>
      <c r="B354" s="10" t="n"/>
      <c r="C354" s="10" t="n"/>
      <c r="D354" t="str">
        <f>IF(AND(A354="",B354=""),"",IF(A354="","нет даты",IF(B354="","нет клиента",IF(OR(A354&lt;Показатели!$B$4,A354&gt;Показатели!$B$5),"вне периода",IF(COUNTIFS(Оплаты!$B$2:$B$601,B354,Оплаты!$A$2:$A$601,"&lt;"&amp;A354,Оплаты!$D$2:$D$601,"учтена")&gt;0,"уже клиент",IF(COUNTIFS($B$1:B353,B354,$D$1:D353,"учтена")&gt;0,"повтор",IF(C354="","нет канала",IF(COUNTIF(Показатели!$B$9:$F$9,C354)=0,"неизвестный канал","учтена"))))))))</f>
        <v/>
      </c>
      <c r="E354" t="str">
        <f>IF(D354&lt;&gt;"учтена","",IF(COUNTIFS(Оплаты!$B$2:$B$601,B354,Оплаты!$A$2:$A$601,"&gt;="&amp;A354,Оплаты!$D$2:$D$601,"учтена")+COUNTIFS(Оплаты!$B$2:$B$601,B354,Оплаты!$A$2:$A$601,"&gt;="&amp;A354,Оплаты!$D$2:$D$601,"нет суммы")&gt;0,"да","нет"))</f>
        <v/>
      </c>
      <c r="F354" s="6" t="str">
        <f>IF(E354&lt;&gt;"да","",IF(I354&gt;0,"нет суммы",SUMIFS(Оплаты!$C$2:$C$601,Оплаты!$B$2:$B$601,B354,Оплаты!$E$2:$E$601,1)))</f>
        <v/>
      </c>
      <c r="G354" t="str">
        <f>IF(E354&lt;&gt;"да","",COUNTIFS(Оплаты!$B$2:$B$601,B354,Оплаты!$A$2:$A$601,"&gt;="&amp;A354,Оплаты!$D$2:$D$601,"учтена"))</f>
        <v/>
      </c>
      <c r="H354" s="6" t="str">
        <f>IF(E354&lt;&gt;"да","",SUMIFS(Оплаты!$C$2:$C$601,Оплаты!$B$2:$B$601,B354,Оплаты!$A$2:$A$601,"&gt;="&amp;A354,Оплаты!$D$2:$D$601,"учтена"))</f>
        <v/>
      </c>
      <c r="I354" t="str">
        <f>IF(E354&lt;&gt;"да","",COUNTIFS(Оплаты!$B$2:$B$601,B354,Оплаты!$A$2:$A$601,"&gt;="&amp;A354,Оплаты!$D$2:$D$601,"нет суммы"))</f>
        <v/>
      </c>
    </row>
    <row r="355">
      <c r="A355" s="2" t="n"/>
      <c r="B355" s="10" t="n"/>
      <c r="C355" s="10" t="n"/>
      <c r="D355" t="str">
        <f>IF(AND(A355="",B355=""),"",IF(A355="","нет даты",IF(B355="","нет клиента",IF(OR(A355&lt;Показатели!$B$4,A355&gt;Показатели!$B$5),"вне периода",IF(COUNTIFS(Оплаты!$B$2:$B$601,B355,Оплаты!$A$2:$A$601,"&lt;"&amp;A355,Оплаты!$D$2:$D$601,"учтена")&gt;0,"уже клиент",IF(COUNTIFS($B$1:B354,B355,$D$1:D354,"учтена")&gt;0,"повтор",IF(C355="","нет канала",IF(COUNTIF(Показатели!$B$9:$F$9,C355)=0,"неизвестный канал","учтена"))))))))</f>
        <v/>
      </c>
      <c r="E355" t="str">
        <f>IF(D355&lt;&gt;"учтена","",IF(COUNTIFS(Оплаты!$B$2:$B$601,B355,Оплаты!$A$2:$A$601,"&gt;="&amp;A355,Оплаты!$D$2:$D$601,"учтена")+COUNTIFS(Оплаты!$B$2:$B$601,B355,Оплаты!$A$2:$A$601,"&gt;="&amp;A355,Оплаты!$D$2:$D$601,"нет суммы")&gt;0,"да","нет"))</f>
        <v/>
      </c>
      <c r="F355" s="6" t="str">
        <f>IF(E355&lt;&gt;"да","",IF(I355&gt;0,"нет суммы",SUMIFS(Оплаты!$C$2:$C$601,Оплаты!$B$2:$B$601,B355,Оплаты!$E$2:$E$601,1)))</f>
        <v/>
      </c>
      <c r="G355" t="str">
        <f>IF(E355&lt;&gt;"да","",COUNTIFS(Оплаты!$B$2:$B$601,B355,Оплаты!$A$2:$A$601,"&gt;="&amp;A355,Оплаты!$D$2:$D$601,"учтена"))</f>
        <v/>
      </c>
      <c r="H355" s="6" t="str">
        <f>IF(E355&lt;&gt;"да","",SUMIFS(Оплаты!$C$2:$C$601,Оплаты!$B$2:$B$601,B355,Оплаты!$A$2:$A$601,"&gt;="&amp;A355,Оплаты!$D$2:$D$601,"учтена"))</f>
        <v/>
      </c>
      <c r="I355" t="str">
        <f>IF(E355&lt;&gt;"да","",COUNTIFS(Оплаты!$B$2:$B$601,B355,Оплаты!$A$2:$A$601,"&gt;="&amp;A355,Оплаты!$D$2:$D$601,"нет суммы"))</f>
        <v/>
      </c>
    </row>
    <row r="356">
      <c r="A356" s="2" t="n"/>
      <c r="B356" s="10" t="n"/>
      <c r="C356" s="10" t="n"/>
      <c r="D356" t="str">
        <f>IF(AND(A356="",B356=""),"",IF(A356="","нет даты",IF(B356="","нет клиента",IF(OR(A356&lt;Показатели!$B$4,A356&gt;Показатели!$B$5),"вне периода",IF(COUNTIFS(Оплаты!$B$2:$B$601,B356,Оплаты!$A$2:$A$601,"&lt;"&amp;A356,Оплаты!$D$2:$D$601,"учтена")&gt;0,"уже клиент",IF(COUNTIFS($B$1:B355,B356,$D$1:D355,"учтена")&gt;0,"повтор",IF(C356="","нет канала",IF(COUNTIF(Показатели!$B$9:$F$9,C356)=0,"неизвестный канал","учтена"))))))))</f>
        <v/>
      </c>
      <c r="E356" t="str">
        <f>IF(D356&lt;&gt;"учтена","",IF(COUNTIFS(Оплаты!$B$2:$B$601,B356,Оплаты!$A$2:$A$601,"&gt;="&amp;A356,Оплаты!$D$2:$D$601,"учтена")+COUNTIFS(Оплаты!$B$2:$B$601,B356,Оплаты!$A$2:$A$601,"&gt;="&amp;A356,Оплаты!$D$2:$D$601,"нет суммы")&gt;0,"да","нет"))</f>
        <v/>
      </c>
      <c r="F356" s="6" t="str">
        <f>IF(E356&lt;&gt;"да","",IF(I356&gt;0,"нет суммы",SUMIFS(Оплаты!$C$2:$C$601,Оплаты!$B$2:$B$601,B356,Оплаты!$E$2:$E$601,1)))</f>
        <v/>
      </c>
      <c r="G356" t="str">
        <f>IF(E356&lt;&gt;"да","",COUNTIFS(Оплаты!$B$2:$B$601,B356,Оплаты!$A$2:$A$601,"&gt;="&amp;A356,Оплаты!$D$2:$D$601,"учтена"))</f>
        <v/>
      </c>
      <c r="H356" s="6" t="str">
        <f>IF(E356&lt;&gt;"да","",SUMIFS(Оплаты!$C$2:$C$601,Оплаты!$B$2:$B$601,B356,Оплаты!$A$2:$A$601,"&gt;="&amp;A356,Оплаты!$D$2:$D$601,"учтена"))</f>
        <v/>
      </c>
      <c r="I356" t="str">
        <f>IF(E356&lt;&gt;"да","",COUNTIFS(Оплаты!$B$2:$B$601,B356,Оплаты!$A$2:$A$601,"&gt;="&amp;A356,Оплаты!$D$2:$D$601,"нет суммы"))</f>
        <v/>
      </c>
    </row>
    <row r="357">
      <c r="A357" s="2" t="n"/>
      <c r="B357" s="10" t="n"/>
      <c r="C357" s="10" t="n"/>
      <c r="D357" t="str">
        <f>IF(AND(A357="",B357=""),"",IF(A357="","нет даты",IF(B357="","нет клиента",IF(OR(A357&lt;Показатели!$B$4,A357&gt;Показатели!$B$5),"вне периода",IF(COUNTIFS(Оплаты!$B$2:$B$601,B357,Оплаты!$A$2:$A$601,"&lt;"&amp;A357,Оплаты!$D$2:$D$601,"учтена")&gt;0,"уже клиент",IF(COUNTIFS($B$1:B356,B357,$D$1:D356,"учтена")&gt;0,"повтор",IF(C357="","нет канала",IF(COUNTIF(Показатели!$B$9:$F$9,C357)=0,"неизвестный канал","учтена"))))))))</f>
        <v/>
      </c>
      <c r="E357" t="str">
        <f>IF(D357&lt;&gt;"учтена","",IF(COUNTIFS(Оплаты!$B$2:$B$601,B357,Оплаты!$A$2:$A$601,"&gt;="&amp;A357,Оплаты!$D$2:$D$601,"учтена")+COUNTIFS(Оплаты!$B$2:$B$601,B357,Оплаты!$A$2:$A$601,"&gt;="&amp;A357,Оплаты!$D$2:$D$601,"нет суммы")&gt;0,"да","нет"))</f>
        <v/>
      </c>
      <c r="F357" s="6" t="str">
        <f>IF(E357&lt;&gt;"да","",IF(I357&gt;0,"нет суммы",SUMIFS(Оплаты!$C$2:$C$601,Оплаты!$B$2:$B$601,B357,Оплаты!$E$2:$E$601,1)))</f>
        <v/>
      </c>
      <c r="G357" t="str">
        <f>IF(E357&lt;&gt;"да","",COUNTIFS(Оплаты!$B$2:$B$601,B357,Оплаты!$A$2:$A$601,"&gt;="&amp;A357,Оплаты!$D$2:$D$601,"учтена"))</f>
        <v/>
      </c>
      <c r="H357" s="6" t="str">
        <f>IF(E357&lt;&gt;"да","",SUMIFS(Оплаты!$C$2:$C$601,Оплаты!$B$2:$B$601,B357,Оплаты!$A$2:$A$601,"&gt;="&amp;A357,Оплаты!$D$2:$D$601,"учтена"))</f>
        <v/>
      </c>
      <c r="I357" t="str">
        <f>IF(E357&lt;&gt;"да","",COUNTIFS(Оплаты!$B$2:$B$601,B357,Оплаты!$A$2:$A$601,"&gt;="&amp;A357,Оплаты!$D$2:$D$601,"нет суммы"))</f>
        <v/>
      </c>
    </row>
    <row r="358">
      <c r="A358" s="2" t="n"/>
      <c r="B358" s="10" t="n"/>
      <c r="C358" s="10" t="n"/>
      <c r="D358" t="str">
        <f>IF(AND(A358="",B358=""),"",IF(A358="","нет даты",IF(B358="","нет клиента",IF(OR(A358&lt;Показатели!$B$4,A358&gt;Показатели!$B$5),"вне периода",IF(COUNTIFS(Оплаты!$B$2:$B$601,B358,Оплаты!$A$2:$A$601,"&lt;"&amp;A358,Оплаты!$D$2:$D$601,"учтена")&gt;0,"уже клиент",IF(COUNTIFS($B$1:B357,B358,$D$1:D357,"учтена")&gt;0,"повтор",IF(C358="","нет канала",IF(COUNTIF(Показатели!$B$9:$F$9,C358)=0,"неизвестный канал","учтена"))))))))</f>
        <v/>
      </c>
      <c r="E358" t="str">
        <f>IF(D358&lt;&gt;"учтена","",IF(COUNTIFS(Оплаты!$B$2:$B$601,B358,Оплаты!$A$2:$A$601,"&gt;="&amp;A358,Оплаты!$D$2:$D$601,"учтена")+COUNTIFS(Оплаты!$B$2:$B$601,B358,Оплаты!$A$2:$A$601,"&gt;="&amp;A358,Оплаты!$D$2:$D$601,"нет суммы")&gt;0,"да","нет"))</f>
        <v/>
      </c>
      <c r="F358" s="6" t="str">
        <f>IF(E358&lt;&gt;"да","",IF(I358&gt;0,"нет суммы",SUMIFS(Оплаты!$C$2:$C$601,Оплаты!$B$2:$B$601,B358,Оплаты!$E$2:$E$601,1)))</f>
        <v/>
      </c>
      <c r="G358" t="str">
        <f>IF(E358&lt;&gt;"да","",COUNTIFS(Оплаты!$B$2:$B$601,B358,Оплаты!$A$2:$A$601,"&gt;="&amp;A358,Оплаты!$D$2:$D$601,"учтена"))</f>
        <v/>
      </c>
      <c r="H358" s="6" t="str">
        <f>IF(E358&lt;&gt;"да","",SUMIFS(Оплаты!$C$2:$C$601,Оплаты!$B$2:$B$601,B358,Оплаты!$A$2:$A$601,"&gt;="&amp;A358,Оплаты!$D$2:$D$601,"учтена"))</f>
        <v/>
      </c>
      <c r="I358" t="str">
        <f>IF(E358&lt;&gt;"да","",COUNTIFS(Оплаты!$B$2:$B$601,B358,Оплаты!$A$2:$A$601,"&gt;="&amp;A358,Оплаты!$D$2:$D$601,"нет суммы"))</f>
        <v/>
      </c>
    </row>
    <row r="359">
      <c r="A359" s="2" t="n"/>
      <c r="B359" s="10" t="n"/>
      <c r="C359" s="10" t="n"/>
      <c r="D359" t="str">
        <f>IF(AND(A359="",B359=""),"",IF(A359="","нет даты",IF(B359="","нет клиента",IF(OR(A359&lt;Показатели!$B$4,A359&gt;Показатели!$B$5),"вне периода",IF(COUNTIFS(Оплаты!$B$2:$B$601,B359,Оплаты!$A$2:$A$601,"&lt;"&amp;A359,Оплаты!$D$2:$D$601,"учтена")&gt;0,"уже клиент",IF(COUNTIFS($B$1:B358,B359,$D$1:D358,"учтена")&gt;0,"повтор",IF(C359="","нет канала",IF(COUNTIF(Показатели!$B$9:$F$9,C359)=0,"неизвестный канал","учтена"))))))))</f>
        <v/>
      </c>
      <c r="E359" t="str">
        <f>IF(D359&lt;&gt;"учтена","",IF(COUNTIFS(Оплаты!$B$2:$B$601,B359,Оплаты!$A$2:$A$601,"&gt;="&amp;A359,Оплаты!$D$2:$D$601,"учтена")+COUNTIFS(Оплаты!$B$2:$B$601,B359,Оплаты!$A$2:$A$601,"&gt;="&amp;A359,Оплаты!$D$2:$D$601,"нет суммы")&gt;0,"да","нет"))</f>
        <v/>
      </c>
      <c r="F359" s="6" t="str">
        <f>IF(E359&lt;&gt;"да","",IF(I359&gt;0,"нет суммы",SUMIFS(Оплаты!$C$2:$C$601,Оплаты!$B$2:$B$601,B359,Оплаты!$E$2:$E$601,1)))</f>
        <v/>
      </c>
      <c r="G359" t="str">
        <f>IF(E359&lt;&gt;"да","",COUNTIFS(Оплаты!$B$2:$B$601,B359,Оплаты!$A$2:$A$601,"&gt;="&amp;A359,Оплаты!$D$2:$D$601,"учтена"))</f>
        <v/>
      </c>
      <c r="H359" s="6" t="str">
        <f>IF(E359&lt;&gt;"да","",SUMIFS(Оплаты!$C$2:$C$601,Оплаты!$B$2:$B$601,B359,Оплаты!$A$2:$A$601,"&gt;="&amp;A359,Оплаты!$D$2:$D$601,"учтена"))</f>
        <v/>
      </c>
      <c r="I359" t="str">
        <f>IF(E359&lt;&gt;"да","",COUNTIFS(Оплаты!$B$2:$B$601,B359,Оплаты!$A$2:$A$601,"&gt;="&amp;A359,Оплаты!$D$2:$D$601,"нет суммы"))</f>
        <v/>
      </c>
    </row>
    <row r="360">
      <c r="A360" s="2" t="n"/>
      <c r="B360" s="10" t="n"/>
      <c r="C360" s="10" t="n"/>
      <c r="D360" t="str">
        <f>IF(AND(A360="",B360=""),"",IF(A360="","нет даты",IF(B360="","нет клиента",IF(OR(A360&lt;Показатели!$B$4,A360&gt;Показатели!$B$5),"вне периода",IF(COUNTIFS(Оплаты!$B$2:$B$601,B360,Оплаты!$A$2:$A$601,"&lt;"&amp;A360,Оплаты!$D$2:$D$601,"учтена")&gt;0,"уже клиент",IF(COUNTIFS($B$1:B359,B360,$D$1:D359,"учтена")&gt;0,"повтор",IF(C360="","нет канала",IF(COUNTIF(Показатели!$B$9:$F$9,C360)=0,"неизвестный канал","учтена"))))))))</f>
        <v/>
      </c>
      <c r="E360" t="str">
        <f>IF(D360&lt;&gt;"учтена","",IF(COUNTIFS(Оплаты!$B$2:$B$601,B360,Оплаты!$A$2:$A$601,"&gt;="&amp;A360,Оплаты!$D$2:$D$601,"учтена")+COUNTIFS(Оплаты!$B$2:$B$601,B360,Оплаты!$A$2:$A$601,"&gt;="&amp;A360,Оплаты!$D$2:$D$601,"нет суммы")&gt;0,"да","нет"))</f>
        <v/>
      </c>
      <c r="F360" s="6" t="str">
        <f>IF(E360&lt;&gt;"да","",IF(I360&gt;0,"нет суммы",SUMIFS(Оплаты!$C$2:$C$601,Оплаты!$B$2:$B$601,B360,Оплаты!$E$2:$E$601,1)))</f>
        <v/>
      </c>
      <c r="G360" t="str">
        <f>IF(E360&lt;&gt;"да","",COUNTIFS(Оплаты!$B$2:$B$601,B360,Оплаты!$A$2:$A$601,"&gt;="&amp;A360,Оплаты!$D$2:$D$601,"учтена"))</f>
        <v/>
      </c>
      <c r="H360" s="6" t="str">
        <f>IF(E360&lt;&gt;"да","",SUMIFS(Оплаты!$C$2:$C$601,Оплаты!$B$2:$B$601,B360,Оплаты!$A$2:$A$601,"&gt;="&amp;A360,Оплаты!$D$2:$D$601,"учтена"))</f>
        <v/>
      </c>
      <c r="I360" t="str">
        <f>IF(E360&lt;&gt;"да","",COUNTIFS(Оплаты!$B$2:$B$601,B360,Оплаты!$A$2:$A$601,"&gt;="&amp;A360,Оплаты!$D$2:$D$601,"нет суммы"))</f>
        <v/>
      </c>
    </row>
    <row r="361">
      <c r="A361" s="2" t="n"/>
      <c r="B361" s="10" t="n"/>
      <c r="C361" s="10" t="n"/>
      <c r="D361" t="str">
        <f>IF(AND(A361="",B361=""),"",IF(A361="","нет даты",IF(B361="","нет клиента",IF(OR(A361&lt;Показатели!$B$4,A361&gt;Показатели!$B$5),"вне периода",IF(COUNTIFS(Оплаты!$B$2:$B$601,B361,Оплаты!$A$2:$A$601,"&lt;"&amp;A361,Оплаты!$D$2:$D$601,"учтена")&gt;0,"уже клиент",IF(COUNTIFS($B$1:B360,B361,$D$1:D360,"учтена")&gt;0,"повтор",IF(C361="","нет канала",IF(COUNTIF(Показатели!$B$9:$F$9,C361)=0,"неизвестный канал","учтена"))))))))</f>
        <v/>
      </c>
      <c r="E361" t="str">
        <f>IF(D361&lt;&gt;"учтена","",IF(COUNTIFS(Оплаты!$B$2:$B$601,B361,Оплаты!$A$2:$A$601,"&gt;="&amp;A361,Оплаты!$D$2:$D$601,"учтена")+COUNTIFS(Оплаты!$B$2:$B$601,B361,Оплаты!$A$2:$A$601,"&gt;="&amp;A361,Оплаты!$D$2:$D$601,"нет суммы")&gt;0,"да","нет"))</f>
        <v/>
      </c>
      <c r="F361" s="6" t="str">
        <f>IF(E361&lt;&gt;"да","",IF(I361&gt;0,"нет суммы",SUMIFS(Оплаты!$C$2:$C$601,Оплаты!$B$2:$B$601,B361,Оплаты!$E$2:$E$601,1)))</f>
        <v/>
      </c>
      <c r="G361" t="str">
        <f>IF(E361&lt;&gt;"да","",COUNTIFS(Оплаты!$B$2:$B$601,B361,Оплаты!$A$2:$A$601,"&gt;="&amp;A361,Оплаты!$D$2:$D$601,"учтена"))</f>
        <v/>
      </c>
      <c r="H361" s="6" t="str">
        <f>IF(E361&lt;&gt;"да","",SUMIFS(Оплаты!$C$2:$C$601,Оплаты!$B$2:$B$601,B361,Оплаты!$A$2:$A$601,"&gt;="&amp;A361,Оплаты!$D$2:$D$601,"учтена"))</f>
        <v/>
      </c>
      <c r="I361" t="str">
        <f>IF(E361&lt;&gt;"да","",COUNTIFS(Оплаты!$B$2:$B$601,B361,Оплаты!$A$2:$A$601,"&gt;="&amp;A361,Оплаты!$D$2:$D$601,"нет суммы"))</f>
        <v/>
      </c>
    </row>
    <row r="362">
      <c r="A362" s="2" t="n"/>
      <c r="B362" s="10" t="n"/>
      <c r="C362" s="10" t="n"/>
      <c r="D362" t="str">
        <f>IF(AND(A362="",B362=""),"",IF(A362="","нет даты",IF(B362="","нет клиента",IF(OR(A362&lt;Показатели!$B$4,A362&gt;Показатели!$B$5),"вне периода",IF(COUNTIFS(Оплаты!$B$2:$B$601,B362,Оплаты!$A$2:$A$601,"&lt;"&amp;A362,Оплаты!$D$2:$D$601,"учтена")&gt;0,"уже клиент",IF(COUNTIFS($B$1:B361,B362,$D$1:D361,"учтена")&gt;0,"повтор",IF(C362="","нет канала",IF(COUNTIF(Показатели!$B$9:$F$9,C362)=0,"неизвестный канал","учтена"))))))))</f>
        <v/>
      </c>
      <c r="E362" t="str">
        <f>IF(D362&lt;&gt;"учтена","",IF(COUNTIFS(Оплаты!$B$2:$B$601,B362,Оплаты!$A$2:$A$601,"&gt;="&amp;A362,Оплаты!$D$2:$D$601,"учтена")+COUNTIFS(Оплаты!$B$2:$B$601,B362,Оплаты!$A$2:$A$601,"&gt;="&amp;A362,Оплаты!$D$2:$D$601,"нет суммы")&gt;0,"да","нет"))</f>
        <v/>
      </c>
      <c r="F362" s="6" t="str">
        <f>IF(E362&lt;&gt;"да","",IF(I362&gt;0,"нет суммы",SUMIFS(Оплаты!$C$2:$C$601,Оплаты!$B$2:$B$601,B362,Оплаты!$E$2:$E$601,1)))</f>
        <v/>
      </c>
      <c r="G362" t="str">
        <f>IF(E362&lt;&gt;"да","",COUNTIFS(Оплаты!$B$2:$B$601,B362,Оплаты!$A$2:$A$601,"&gt;="&amp;A362,Оплаты!$D$2:$D$601,"учтена"))</f>
        <v/>
      </c>
      <c r="H362" s="6" t="str">
        <f>IF(E362&lt;&gt;"да","",SUMIFS(Оплаты!$C$2:$C$601,Оплаты!$B$2:$B$601,B362,Оплаты!$A$2:$A$601,"&gt;="&amp;A362,Оплаты!$D$2:$D$601,"учтена"))</f>
        <v/>
      </c>
      <c r="I362" t="str">
        <f>IF(E362&lt;&gt;"да","",COUNTIFS(Оплаты!$B$2:$B$601,B362,Оплаты!$A$2:$A$601,"&gt;="&amp;A362,Оплаты!$D$2:$D$601,"нет суммы"))</f>
        <v/>
      </c>
    </row>
    <row r="363">
      <c r="A363" s="2" t="n"/>
      <c r="B363" s="10" t="n"/>
      <c r="C363" s="10" t="n"/>
      <c r="D363" t="str">
        <f>IF(AND(A363="",B363=""),"",IF(A363="","нет даты",IF(B363="","нет клиента",IF(OR(A363&lt;Показатели!$B$4,A363&gt;Показатели!$B$5),"вне периода",IF(COUNTIFS(Оплаты!$B$2:$B$601,B363,Оплаты!$A$2:$A$601,"&lt;"&amp;A363,Оплаты!$D$2:$D$601,"учтена")&gt;0,"уже клиент",IF(COUNTIFS($B$1:B362,B363,$D$1:D362,"учтена")&gt;0,"повтор",IF(C363="","нет канала",IF(COUNTIF(Показатели!$B$9:$F$9,C363)=0,"неизвестный канал","учтена"))))))))</f>
        <v/>
      </c>
      <c r="E363" t="str">
        <f>IF(D363&lt;&gt;"учтена","",IF(COUNTIFS(Оплаты!$B$2:$B$601,B363,Оплаты!$A$2:$A$601,"&gt;="&amp;A363,Оплаты!$D$2:$D$601,"учтена")+COUNTIFS(Оплаты!$B$2:$B$601,B363,Оплаты!$A$2:$A$601,"&gt;="&amp;A363,Оплаты!$D$2:$D$601,"нет суммы")&gt;0,"да","нет"))</f>
        <v/>
      </c>
      <c r="F363" s="6" t="str">
        <f>IF(E363&lt;&gt;"да","",IF(I363&gt;0,"нет суммы",SUMIFS(Оплаты!$C$2:$C$601,Оплаты!$B$2:$B$601,B363,Оплаты!$E$2:$E$601,1)))</f>
        <v/>
      </c>
      <c r="G363" t="str">
        <f>IF(E363&lt;&gt;"да","",COUNTIFS(Оплаты!$B$2:$B$601,B363,Оплаты!$A$2:$A$601,"&gt;="&amp;A363,Оплаты!$D$2:$D$601,"учтена"))</f>
        <v/>
      </c>
      <c r="H363" s="6" t="str">
        <f>IF(E363&lt;&gt;"да","",SUMIFS(Оплаты!$C$2:$C$601,Оплаты!$B$2:$B$601,B363,Оплаты!$A$2:$A$601,"&gt;="&amp;A363,Оплаты!$D$2:$D$601,"учтена"))</f>
        <v/>
      </c>
      <c r="I363" t="str">
        <f>IF(E363&lt;&gt;"да","",COUNTIFS(Оплаты!$B$2:$B$601,B363,Оплаты!$A$2:$A$601,"&gt;="&amp;A363,Оплаты!$D$2:$D$601,"нет суммы"))</f>
        <v/>
      </c>
    </row>
    <row r="364">
      <c r="A364" s="2" t="n"/>
      <c r="B364" s="10" t="n"/>
      <c r="C364" s="10" t="n"/>
      <c r="D364" t="str">
        <f>IF(AND(A364="",B364=""),"",IF(A364="","нет даты",IF(B364="","нет клиента",IF(OR(A364&lt;Показатели!$B$4,A364&gt;Показатели!$B$5),"вне периода",IF(COUNTIFS(Оплаты!$B$2:$B$601,B364,Оплаты!$A$2:$A$601,"&lt;"&amp;A364,Оплаты!$D$2:$D$601,"учтена")&gt;0,"уже клиент",IF(COUNTIFS($B$1:B363,B364,$D$1:D363,"учтена")&gt;0,"повтор",IF(C364="","нет канала",IF(COUNTIF(Показатели!$B$9:$F$9,C364)=0,"неизвестный канал","учтена"))))))))</f>
        <v/>
      </c>
      <c r="E364" t="str">
        <f>IF(D364&lt;&gt;"учтена","",IF(COUNTIFS(Оплаты!$B$2:$B$601,B364,Оплаты!$A$2:$A$601,"&gt;="&amp;A364,Оплаты!$D$2:$D$601,"учтена")+COUNTIFS(Оплаты!$B$2:$B$601,B364,Оплаты!$A$2:$A$601,"&gt;="&amp;A364,Оплаты!$D$2:$D$601,"нет суммы")&gt;0,"да","нет"))</f>
        <v/>
      </c>
      <c r="F364" s="6" t="str">
        <f>IF(E364&lt;&gt;"да","",IF(I364&gt;0,"нет суммы",SUMIFS(Оплаты!$C$2:$C$601,Оплаты!$B$2:$B$601,B364,Оплаты!$E$2:$E$601,1)))</f>
        <v/>
      </c>
      <c r="G364" t="str">
        <f>IF(E364&lt;&gt;"да","",COUNTIFS(Оплаты!$B$2:$B$601,B364,Оплаты!$A$2:$A$601,"&gt;="&amp;A364,Оплаты!$D$2:$D$601,"учтена"))</f>
        <v/>
      </c>
      <c r="H364" s="6" t="str">
        <f>IF(E364&lt;&gt;"да","",SUMIFS(Оплаты!$C$2:$C$601,Оплаты!$B$2:$B$601,B364,Оплаты!$A$2:$A$601,"&gt;="&amp;A364,Оплаты!$D$2:$D$601,"учтена"))</f>
        <v/>
      </c>
      <c r="I364" t="str">
        <f>IF(E364&lt;&gt;"да","",COUNTIFS(Оплаты!$B$2:$B$601,B364,Оплаты!$A$2:$A$601,"&gt;="&amp;A364,Оплаты!$D$2:$D$601,"нет суммы"))</f>
        <v/>
      </c>
    </row>
    <row r="365">
      <c r="A365" s="2" t="n"/>
      <c r="B365" s="10" t="n"/>
      <c r="C365" s="10" t="n"/>
      <c r="D365" t="str">
        <f>IF(AND(A365="",B365=""),"",IF(A365="","нет даты",IF(B365="","нет клиента",IF(OR(A365&lt;Показатели!$B$4,A365&gt;Показатели!$B$5),"вне периода",IF(COUNTIFS(Оплаты!$B$2:$B$601,B365,Оплаты!$A$2:$A$601,"&lt;"&amp;A365,Оплаты!$D$2:$D$601,"учтена")&gt;0,"уже клиент",IF(COUNTIFS($B$1:B364,B365,$D$1:D364,"учтена")&gt;0,"повтор",IF(C365="","нет канала",IF(COUNTIF(Показатели!$B$9:$F$9,C365)=0,"неизвестный канал","учтена"))))))))</f>
        <v/>
      </c>
      <c r="E365" t="str">
        <f>IF(D365&lt;&gt;"учтена","",IF(COUNTIFS(Оплаты!$B$2:$B$601,B365,Оплаты!$A$2:$A$601,"&gt;="&amp;A365,Оплаты!$D$2:$D$601,"учтена")+COUNTIFS(Оплаты!$B$2:$B$601,B365,Оплаты!$A$2:$A$601,"&gt;="&amp;A365,Оплаты!$D$2:$D$601,"нет суммы")&gt;0,"да","нет"))</f>
        <v/>
      </c>
      <c r="F365" s="6" t="str">
        <f>IF(E365&lt;&gt;"да","",IF(I365&gt;0,"нет суммы",SUMIFS(Оплаты!$C$2:$C$601,Оплаты!$B$2:$B$601,B365,Оплаты!$E$2:$E$601,1)))</f>
        <v/>
      </c>
      <c r="G365" t="str">
        <f>IF(E365&lt;&gt;"да","",COUNTIFS(Оплаты!$B$2:$B$601,B365,Оплаты!$A$2:$A$601,"&gt;="&amp;A365,Оплаты!$D$2:$D$601,"учтена"))</f>
        <v/>
      </c>
      <c r="H365" s="6" t="str">
        <f>IF(E365&lt;&gt;"да","",SUMIFS(Оплаты!$C$2:$C$601,Оплаты!$B$2:$B$601,B365,Оплаты!$A$2:$A$601,"&gt;="&amp;A365,Оплаты!$D$2:$D$601,"учтена"))</f>
        <v/>
      </c>
      <c r="I365" t="str">
        <f>IF(E365&lt;&gt;"да","",COUNTIFS(Оплаты!$B$2:$B$601,B365,Оплаты!$A$2:$A$601,"&gt;="&amp;A365,Оплаты!$D$2:$D$601,"нет суммы"))</f>
        <v/>
      </c>
    </row>
    <row r="366">
      <c r="A366" s="2" t="n"/>
      <c r="B366" s="10" t="n"/>
      <c r="C366" s="10" t="n"/>
      <c r="D366" t="str">
        <f>IF(AND(A366="",B366=""),"",IF(A366="","нет даты",IF(B366="","нет клиента",IF(OR(A366&lt;Показатели!$B$4,A366&gt;Показатели!$B$5),"вне периода",IF(COUNTIFS(Оплаты!$B$2:$B$601,B366,Оплаты!$A$2:$A$601,"&lt;"&amp;A366,Оплаты!$D$2:$D$601,"учтена")&gt;0,"уже клиент",IF(COUNTIFS($B$1:B365,B366,$D$1:D365,"учтена")&gt;0,"повтор",IF(C366="","нет канала",IF(COUNTIF(Показатели!$B$9:$F$9,C366)=0,"неизвестный канал","учтена"))))))))</f>
        <v/>
      </c>
      <c r="E366" t="str">
        <f>IF(D366&lt;&gt;"учтена","",IF(COUNTIFS(Оплаты!$B$2:$B$601,B366,Оплаты!$A$2:$A$601,"&gt;="&amp;A366,Оплаты!$D$2:$D$601,"учтена")+COUNTIFS(Оплаты!$B$2:$B$601,B366,Оплаты!$A$2:$A$601,"&gt;="&amp;A366,Оплаты!$D$2:$D$601,"нет суммы")&gt;0,"да","нет"))</f>
        <v/>
      </c>
      <c r="F366" s="6" t="str">
        <f>IF(E366&lt;&gt;"да","",IF(I366&gt;0,"нет суммы",SUMIFS(Оплаты!$C$2:$C$601,Оплаты!$B$2:$B$601,B366,Оплаты!$E$2:$E$601,1)))</f>
        <v/>
      </c>
      <c r="G366" t="str">
        <f>IF(E366&lt;&gt;"да","",COUNTIFS(Оплаты!$B$2:$B$601,B366,Оплаты!$A$2:$A$601,"&gt;="&amp;A366,Оплаты!$D$2:$D$601,"учтена"))</f>
        <v/>
      </c>
      <c r="H366" s="6" t="str">
        <f>IF(E366&lt;&gt;"да","",SUMIFS(Оплаты!$C$2:$C$601,Оплаты!$B$2:$B$601,B366,Оплаты!$A$2:$A$601,"&gt;="&amp;A366,Оплаты!$D$2:$D$601,"учтена"))</f>
        <v/>
      </c>
      <c r="I366" t="str">
        <f>IF(E366&lt;&gt;"да","",COUNTIFS(Оплаты!$B$2:$B$601,B366,Оплаты!$A$2:$A$601,"&gt;="&amp;A366,Оплаты!$D$2:$D$601,"нет суммы"))</f>
        <v/>
      </c>
    </row>
    <row r="367">
      <c r="A367" s="2" t="n"/>
      <c r="B367" s="10" t="n"/>
      <c r="C367" s="10" t="n"/>
      <c r="D367" t="str">
        <f>IF(AND(A367="",B367=""),"",IF(A367="","нет даты",IF(B367="","нет клиента",IF(OR(A367&lt;Показатели!$B$4,A367&gt;Показатели!$B$5),"вне периода",IF(COUNTIFS(Оплаты!$B$2:$B$601,B367,Оплаты!$A$2:$A$601,"&lt;"&amp;A367,Оплаты!$D$2:$D$601,"учтена")&gt;0,"уже клиент",IF(COUNTIFS($B$1:B366,B367,$D$1:D366,"учтена")&gt;0,"повтор",IF(C367="","нет канала",IF(COUNTIF(Показатели!$B$9:$F$9,C367)=0,"неизвестный канал","учтена"))))))))</f>
        <v/>
      </c>
      <c r="E367" t="str">
        <f>IF(D367&lt;&gt;"учтена","",IF(COUNTIFS(Оплаты!$B$2:$B$601,B367,Оплаты!$A$2:$A$601,"&gt;="&amp;A367,Оплаты!$D$2:$D$601,"учтена")+COUNTIFS(Оплаты!$B$2:$B$601,B367,Оплаты!$A$2:$A$601,"&gt;="&amp;A367,Оплаты!$D$2:$D$601,"нет суммы")&gt;0,"да","нет"))</f>
        <v/>
      </c>
      <c r="F367" s="6" t="str">
        <f>IF(E367&lt;&gt;"да","",IF(I367&gt;0,"нет суммы",SUMIFS(Оплаты!$C$2:$C$601,Оплаты!$B$2:$B$601,B367,Оплаты!$E$2:$E$601,1)))</f>
        <v/>
      </c>
      <c r="G367" t="str">
        <f>IF(E367&lt;&gt;"да","",COUNTIFS(Оплаты!$B$2:$B$601,B367,Оплаты!$A$2:$A$601,"&gt;="&amp;A367,Оплаты!$D$2:$D$601,"учтена"))</f>
        <v/>
      </c>
      <c r="H367" s="6" t="str">
        <f>IF(E367&lt;&gt;"да","",SUMIFS(Оплаты!$C$2:$C$601,Оплаты!$B$2:$B$601,B367,Оплаты!$A$2:$A$601,"&gt;="&amp;A367,Оплаты!$D$2:$D$601,"учтена"))</f>
        <v/>
      </c>
      <c r="I367" t="str">
        <f>IF(E367&lt;&gt;"да","",COUNTIFS(Оплаты!$B$2:$B$601,B367,Оплаты!$A$2:$A$601,"&gt;="&amp;A367,Оплаты!$D$2:$D$601,"нет суммы"))</f>
        <v/>
      </c>
    </row>
    <row r="368">
      <c r="A368" s="2" t="n"/>
      <c r="B368" s="10" t="n"/>
      <c r="C368" s="10" t="n"/>
      <c r="D368" t="str">
        <f>IF(AND(A368="",B368=""),"",IF(A368="","нет даты",IF(B368="","нет клиента",IF(OR(A368&lt;Показатели!$B$4,A368&gt;Показатели!$B$5),"вне периода",IF(COUNTIFS(Оплаты!$B$2:$B$601,B368,Оплаты!$A$2:$A$601,"&lt;"&amp;A368,Оплаты!$D$2:$D$601,"учтена")&gt;0,"уже клиент",IF(COUNTIFS($B$1:B367,B368,$D$1:D367,"учтена")&gt;0,"повтор",IF(C368="","нет канала",IF(COUNTIF(Показатели!$B$9:$F$9,C368)=0,"неизвестный канал","учтена"))))))))</f>
        <v/>
      </c>
      <c r="E368" t="str">
        <f>IF(D368&lt;&gt;"учтена","",IF(COUNTIFS(Оплаты!$B$2:$B$601,B368,Оплаты!$A$2:$A$601,"&gt;="&amp;A368,Оплаты!$D$2:$D$601,"учтена")+COUNTIFS(Оплаты!$B$2:$B$601,B368,Оплаты!$A$2:$A$601,"&gt;="&amp;A368,Оплаты!$D$2:$D$601,"нет суммы")&gt;0,"да","нет"))</f>
        <v/>
      </c>
      <c r="F368" s="6" t="str">
        <f>IF(E368&lt;&gt;"да","",IF(I368&gt;0,"нет суммы",SUMIFS(Оплаты!$C$2:$C$601,Оплаты!$B$2:$B$601,B368,Оплаты!$E$2:$E$601,1)))</f>
        <v/>
      </c>
      <c r="G368" t="str">
        <f>IF(E368&lt;&gt;"да","",COUNTIFS(Оплаты!$B$2:$B$601,B368,Оплаты!$A$2:$A$601,"&gt;="&amp;A368,Оплаты!$D$2:$D$601,"учтена"))</f>
        <v/>
      </c>
      <c r="H368" s="6" t="str">
        <f>IF(E368&lt;&gt;"да","",SUMIFS(Оплаты!$C$2:$C$601,Оплаты!$B$2:$B$601,B368,Оплаты!$A$2:$A$601,"&gt;="&amp;A368,Оплаты!$D$2:$D$601,"учтена"))</f>
        <v/>
      </c>
      <c r="I368" t="str">
        <f>IF(E368&lt;&gt;"да","",COUNTIFS(Оплаты!$B$2:$B$601,B368,Оплаты!$A$2:$A$601,"&gt;="&amp;A368,Оплаты!$D$2:$D$601,"нет суммы"))</f>
        <v/>
      </c>
    </row>
    <row r="369">
      <c r="A369" s="2" t="n"/>
      <c r="B369" s="10" t="n"/>
      <c r="C369" s="10" t="n"/>
      <c r="D369" t="str">
        <f>IF(AND(A369="",B369=""),"",IF(A369="","нет даты",IF(B369="","нет клиента",IF(OR(A369&lt;Показатели!$B$4,A369&gt;Показатели!$B$5),"вне периода",IF(COUNTIFS(Оплаты!$B$2:$B$601,B369,Оплаты!$A$2:$A$601,"&lt;"&amp;A369,Оплаты!$D$2:$D$601,"учтена")&gt;0,"уже клиент",IF(COUNTIFS($B$1:B368,B369,$D$1:D368,"учтена")&gt;0,"повтор",IF(C369="","нет канала",IF(COUNTIF(Показатели!$B$9:$F$9,C369)=0,"неизвестный канал","учтена"))))))))</f>
        <v/>
      </c>
      <c r="E369" t="str">
        <f>IF(D369&lt;&gt;"учтена","",IF(COUNTIFS(Оплаты!$B$2:$B$601,B369,Оплаты!$A$2:$A$601,"&gt;="&amp;A369,Оплаты!$D$2:$D$601,"учтена")+COUNTIFS(Оплаты!$B$2:$B$601,B369,Оплаты!$A$2:$A$601,"&gt;="&amp;A369,Оплаты!$D$2:$D$601,"нет суммы")&gt;0,"да","нет"))</f>
        <v/>
      </c>
      <c r="F369" s="6" t="str">
        <f>IF(E369&lt;&gt;"да","",IF(I369&gt;0,"нет суммы",SUMIFS(Оплаты!$C$2:$C$601,Оплаты!$B$2:$B$601,B369,Оплаты!$E$2:$E$601,1)))</f>
        <v/>
      </c>
      <c r="G369" t="str">
        <f>IF(E369&lt;&gt;"да","",COUNTIFS(Оплаты!$B$2:$B$601,B369,Оплаты!$A$2:$A$601,"&gt;="&amp;A369,Оплаты!$D$2:$D$601,"учтена"))</f>
        <v/>
      </c>
      <c r="H369" s="6" t="str">
        <f>IF(E369&lt;&gt;"да","",SUMIFS(Оплаты!$C$2:$C$601,Оплаты!$B$2:$B$601,B369,Оплаты!$A$2:$A$601,"&gt;="&amp;A369,Оплаты!$D$2:$D$601,"учтена"))</f>
        <v/>
      </c>
      <c r="I369" t="str">
        <f>IF(E369&lt;&gt;"да","",COUNTIFS(Оплаты!$B$2:$B$601,B369,Оплаты!$A$2:$A$601,"&gt;="&amp;A369,Оплаты!$D$2:$D$601,"нет суммы"))</f>
        <v/>
      </c>
    </row>
    <row r="370">
      <c r="A370" s="2" t="n"/>
      <c r="B370" s="10" t="n"/>
      <c r="C370" s="10" t="n"/>
      <c r="D370" t="str">
        <f>IF(AND(A370="",B370=""),"",IF(A370="","нет даты",IF(B370="","нет клиента",IF(OR(A370&lt;Показатели!$B$4,A370&gt;Показатели!$B$5),"вне периода",IF(COUNTIFS(Оплаты!$B$2:$B$601,B370,Оплаты!$A$2:$A$601,"&lt;"&amp;A370,Оплаты!$D$2:$D$601,"учтена")&gt;0,"уже клиент",IF(COUNTIFS($B$1:B369,B370,$D$1:D369,"учтена")&gt;0,"повтор",IF(C370="","нет канала",IF(COUNTIF(Показатели!$B$9:$F$9,C370)=0,"неизвестный канал","учтена"))))))))</f>
        <v/>
      </c>
      <c r="E370" t="str">
        <f>IF(D370&lt;&gt;"учтена","",IF(COUNTIFS(Оплаты!$B$2:$B$601,B370,Оплаты!$A$2:$A$601,"&gt;="&amp;A370,Оплаты!$D$2:$D$601,"учтена")+COUNTIFS(Оплаты!$B$2:$B$601,B370,Оплаты!$A$2:$A$601,"&gt;="&amp;A370,Оплаты!$D$2:$D$601,"нет суммы")&gt;0,"да","нет"))</f>
        <v/>
      </c>
      <c r="F370" s="6" t="str">
        <f>IF(E370&lt;&gt;"да","",IF(I370&gt;0,"нет суммы",SUMIFS(Оплаты!$C$2:$C$601,Оплаты!$B$2:$B$601,B370,Оплаты!$E$2:$E$601,1)))</f>
        <v/>
      </c>
      <c r="G370" t="str">
        <f>IF(E370&lt;&gt;"да","",COUNTIFS(Оплаты!$B$2:$B$601,B370,Оплаты!$A$2:$A$601,"&gt;="&amp;A370,Оплаты!$D$2:$D$601,"учтена"))</f>
        <v/>
      </c>
      <c r="H370" s="6" t="str">
        <f>IF(E370&lt;&gt;"да","",SUMIFS(Оплаты!$C$2:$C$601,Оплаты!$B$2:$B$601,B370,Оплаты!$A$2:$A$601,"&gt;="&amp;A370,Оплаты!$D$2:$D$601,"учтена"))</f>
        <v/>
      </c>
      <c r="I370" t="str">
        <f>IF(E370&lt;&gt;"да","",COUNTIFS(Оплаты!$B$2:$B$601,B370,Оплаты!$A$2:$A$601,"&gt;="&amp;A370,Оплаты!$D$2:$D$601,"нет суммы"))</f>
        <v/>
      </c>
    </row>
    <row r="371">
      <c r="A371" s="2" t="n"/>
      <c r="B371" s="10" t="n"/>
      <c r="C371" s="10" t="n"/>
      <c r="D371" t="str">
        <f>IF(AND(A371="",B371=""),"",IF(A371="","нет даты",IF(B371="","нет клиента",IF(OR(A371&lt;Показатели!$B$4,A371&gt;Показатели!$B$5),"вне периода",IF(COUNTIFS(Оплаты!$B$2:$B$601,B371,Оплаты!$A$2:$A$601,"&lt;"&amp;A371,Оплаты!$D$2:$D$601,"учтена")&gt;0,"уже клиент",IF(COUNTIFS($B$1:B370,B371,$D$1:D370,"учтена")&gt;0,"повтор",IF(C371="","нет канала",IF(COUNTIF(Показатели!$B$9:$F$9,C371)=0,"неизвестный канал","учтена"))))))))</f>
        <v/>
      </c>
      <c r="E371" t="str">
        <f>IF(D371&lt;&gt;"учтена","",IF(COUNTIFS(Оплаты!$B$2:$B$601,B371,Оплаты!$A$2:$A$601,"&gt;="&amp;A371,Оплаты!$D$2:$D$601,"учтена")+COUNTIFS(Оплаты!$B$2:$B$601,B371,Оплаты!$A$2:$A$601,"&gt;="&amp;A371,Оплаты!$D$2:$D$601,"нет суммы")&gt;0,"да","нет"))</f>
        <v/>
      </c>
      <c r="F371" s="6" t="str">
        <f>IF(E371&lt;&gt;"да","",IF(I371&gt;0,"нет суммы",SUMIFS(Оплаты!$C$2:$C$601,Оплаты!$B$2:$B$601,B371,Оплаты!$E$2:$E$601,1)))</f>
        <v/>
      </c>
      <c r="G371" t="str">
        <f>IF(E371&lt;&gt;"да","",COUNTIFS(Оплаты!$B$2:$B$601,B371,Оплаты!$A$2:$A$601,"&gt;="&amp;A371,Оплаты!$D$2:$D$601,"учтена"))</f>
        <v/>
      </c>
      <c r="H371" s="6" t="str">
        <f>IF(E371&lt;&gt;"да","",SUMIFS(Оплаты!$C$2:$C$601,Оплаты!$B$2:$B$601,B371,Оплаты!$A$2:$A$601,"&gt;="&amp;A371,Оплаты!$D$2:$D$601,"учтена"))</f>
        <v/>
      </c>
      <c r="I371" t="str">
        <f>IF(E371&lt;&gt;"да","",COUNTIFS(Оплаты!$B$2:$B$601,B371,Оплаты!$A$2:$A$601,"&gt;="&amp;A371,Оплаты!$D$2:$D$601,"нет суммы"))</f>
        <v/>
      </c>
    </row>
    <row r="372">
      <c r="A372" s="2" t="n"/>
      <c r="B372" s="10" t="n"/>
      <c r="C372" s="10" t="n"/>
      <c r="D372" t="str">
        <f>IF(AND(A372="",B372=""),"",IF(A372="","нет даты",IF(B372="","нет клиента",IF(OR(A372&lt;Показатели!$B$4,A372&gt;Показатели!$B$5),"вне периода",IF(COUNTIFS(Оплаты!$B$2:$B$601,B372,Оплаты!$A$2:$A$601,"&lt;"&amp;A372,Оплаты!$D$2:$D$601,"учтена")&gt;0,"уже клиент",IF(COUNTIFS($B$1:B371,B372,$D$1:D371,"учтена")&gt;0,"повтор",IF(C372="","нет канала",IF(COUNTIF(Показатели!$B$9:$F$9,C372)=0,"неизвестный канал","учтена"))))))))</f>
        <v/>
      </c>
      <c r="E372" t="str">
        <f>IF(D372&lt;&gt;"учтена","",IF(COUNTIFS(Оплаты!$B$2:$B$601,B372,Оплаты!$A$2:$A$601,"&gt;="&amp;A372,Оплаты!$D$2:$D$601,"учтена")+COUNTIFS(Оплаты!$B$2:$B$601,B372,Оплаты!$A$2:$A$601,"&gt;="&amp;A372,Оплаты!$D$2:$D$601,"нет суммы")&gt;0,"да","нет"))</f>
        <v/>
      </c>
      <c r="F372" s="6" t="str">
        <f>IF(E372&lt;&gt;"да","",IF(I372&gt;0,"нет суммы",SUMIFS(Оплаты!$C$2:$C$601,Оплаты!$B$2:$B$601,B372,Оплаты!$E$2:$E$601,1)))</f>
        <v/>
      </c>
      <c r="G372" t="str">
        <f>IF(E372&lt;&gt;"да","",COUNTIFS(Оплаты!$B$2:$B$601,B372,Оплаты!$A$2:$A$601,"&gt;="&amp;A372,Оплаты!$D$2:$D$601,"учтена"))</f>
        <v/>
      </c>
      <c r="H372" s="6" t="str">
        <f>IF(E372&lt;&gt;"да","",SUMIFS(Оплаты!$C$2:$C$601,Оплаты!$B$2:$B$601,B372,Оплаты!$A$2:$A$601,"&gt;="&amp;A372,Оплаты!$D$2:$D$601,"учтена"))</f>
        <v/>
      </c>
      <c r="I372" t="str">
        <f>IF(E372&lt;&gt;"да","",COUNTIFS(Оплаты!$B$2:$B$601,B372,Оплаты!$A$2:$A$601,"&gt;="&amp;A372,Оплаты!$D$2:$D$601,"нет суммы"))</f>
        <v/>
      </c>
    </row>
    <row r="373">
      <c r="A373" s="2" t="n"/>
      <c r="B373" s="10" t="n"/>
      <c r="C373" s="10" t="n"/>
      <c r="D373" t="str">
        <f>IF(AND(A373="",B373=""),"",IF(A373="","нет даты",IF(B373="","нет клиента",IF(OR(A373&lt;Показатели!$B$4,A373&gt;Показатели!$B$5),"вне периода",IF(COUNTIFS(Оплаты!$B$2:$B$601,B373,Оплаты!$A$2:$A$601,"&lt;"&amp;A373,Оплаты!$D$2:$D$601,"учтена")&gt;0,"уже клиент",IF(COUNTIFS($B$1:B372,B373,$D$1:D372,"учтена")&gt;0,"повтор",IF(C373="","нет канала",IF(COUNTIF(Показатели!$B$9:$F$9,C373)=0,"неизвестный канал","учтена"))))))))</f>
        <v/>
      </c>
      <c r="E373" t="str">
        <f>IF(D373&lt;&gt;"учтена","",IF(COUNTIFS(Оплаты!$B$2:$B$601,B373,Оплаты!$A$2:$A$601,"&gt;="&amp;A373,Оплаты!$D$2:$D$601,"учтена")+COUNTIFS(Оплаты!$B$2:$B$601,B373,Оплаты!$A$2:$A$601,"&gt;="&amp;A373,Оплаты!$D$2:$D$601,"нет суммы")&gt;0,"да","нет"))</f>
        <v/>
      </c>
      <c r="F373" s="6" t="str">
        <f>IF(E373&lt;&gt;"да","",IF(I373&gt;0,"нет суммы",SUMIFS(Оплаты!$C$2:$C$601,Оплаты!$B$2:$B$601,B373,Оплаты!$E$2:$E$601,1)))</f>
        <v/>
      </c>
      <c r="G373" t="str">
        <f>IF(E373&lt;&gt;"да","",COUNTIFS(Оплаты!$B$2:$B$601,B373,Оплаты!$A$2:$A$601,"&gt;="&amp;A373,Оплаты!$D$2:$D$601,"учтена"))</f>
        <v/>
      </c>
      <c r="H373" s="6" t="str">
        <f>IF(E373&lt;&gt;"да","",SUMIFS(Оплаты!$C$2:$C$601,Оплаты!$B$2:$B$601,B373,Оплаты!$A$2:$A$601,"&gt;="&amp;A373,Оплаты!$D$2:$D$601,"учтена"))</f>
        <v/>
      </c>
      <c r="I373" t="str">
        <f>IF(E373&lt;&gt;"да","",COUNTIFS(Оплаты!$B$2:$B$601,B373,Оплаты!$A$2:$A$601,"&gt;="&amp;A373,Оплаты!$D$2:$D$601,"нет суммы"))</f>
        <v/>
      </c>
    </row>
    <row r="374">
      <c r="A374" s="2" t="n"/>
      <c r="B374" s="10" t="n"/>
      <c r="C374" s="10" t="n"/>
      <c r="D374" t="str">
        <f>IF(AND(A374="",B374=""),"",IF(A374="","нет даты",IF(B374="","нет клиента",IF(OR(A374&lt;Показатели!$B$4,A374&gt;Показатели!$B$5),"вне периода",IF(COUNTIFS(Оплаты!$B$2:$B$601,B374,Оплаты!$A$2:$A$601,"&lt;"&amp;A374,Оплаты!$D$2:$D$601,"учтена")&gt;0,"уже клиент",IF(COUNTIFS($B$1:B373,B374,$D$1:D373,"учтена")&gt;0,"повтор",IF(C374="","нет канала",IF(COUNTIF(Показатели!$B$9:$F$9,C374)=0,"неизвестный канал","учтена"))))))))</f>
        <v/>
      </c>
      <c r="E374" t="str">
        <f>IF(D374&lt;&gt;"учтена","",IF(COUNTIFS(Оплаты!$B$2:$B$601,B374,Оплаты!$A$2:$A$601,"&gt;="&amp;A374,Оплаты!$D$2:$D$601,"учтена")+COUNTIFS(Оплаты!$B$2:$B$601,B374,Оплаты!$A$2:$A$601,"&gt;="&amp;A374,Оплаты!$D$2:$D$601,"нет суммы")&gt;0,"да","нет"))</f>
        <v/>
      </c>
      <c r="F374" s="6" t="str">
        <f>IF(E374&lt;&gt;"да","",IF(I374&gt;0,"нет суммы",SUMIFS(Оплаты!$C$2:$C$601,Оплаты!$B$2:$B$601,B374,Оплаты!$E$2:$E$601,1)))</f>
        <v/>
      </c>
      <c r="G374" t="str">
        <f>IF(E374&lt;&gt;"да","",COUNTIFS(Оплаты!$B$2:$B$601,B374,Оплаты!$A$2:$A$601,"&gt;="&amp;A374,Оплаты!$D$2:$D$601,"учтена"))</f>
        <v/>
      </c>
      <c r="H374" s="6" t="str">
        <f>IF(E374&lt;&gt;"да","",SUMIFS(Оплаты!$C$2:$C$601,Оплаты!$B$2:$B$601,B374,Оплаты!$A$2:$A$601,"&gt;="&amp;A374,Оплаты!$D$2:$D$601,"учтена"))</f>
        <v/>
      </c>
      <c r="I374" t="str">
        <f>IF(E374&lt;&gt;"да","",COUNTIFS(Оплаты!$B$2:$B$601,B374,Оплаты!$A$2:$A$601,"&gt;="&amp;A374,Оплаты!$D$2:$D$601,"нет суммы"))</f>
        <v/>
      </c>
    </row>
    <row r="375">
      <c r="A375" s="2" t="n"/>
      <c r="B375" s="10" t="n"/>
      <c r="C375" s="10" t="n"/>
      <c r="D375" t="str">
        <f>IF(AND(A375="",B375=""),"",IF(A375="","нет даты",IF(B375="","нет клиента",IF(OR(A375&lt;Показатели!$B$4,A375&gt;Показатели!$B$5),"вне периода",IF(COUNTIFS(Оплаты!$B$2:$B$601,B375,Оплаты!$A$2:$A$601,"&lt;"&amp;A375,Оплаты!$D$2:$D$601,"учтена")&gt;0,"уже клиент",IF(COUNTIFS($B$1:B374,B375,$D$1:D374,"учтена")&gt;0,"повтор",IF(C375="","нет канала",IF(COUNTIF(Показатели!$B$9:$F$9,C375)=0,"неизвестный канал","учтена"))))))))</f>
        <v/>
      </c>
      <c r="E375" t="str">
        <f>IF(D375&lt;&gt;"учтена","",IF(COUNTIFS(Оплаты!$B$2:$B$601,B375,Оплаты!$A$2:$A$601,"&gt;="&amp;A375,Оплаты!$D$2:$D$601,"учтена")+COUNTIFS(Оплаты!$B$2:$B$601,B375,Оплаты!$A$2:$A$601,"&gt;="&amp;A375,Оплаты!$D$2:$D$601,"нет суммы")&gt;0,"да","нет"))</f>
        <v/>
      </c>
      <c r="F375" s="6" t="str">
        <f>IF(E375&lt;&gt;"да","",IF(I375&gt;0,"нет суммы",SUMIFS(Оплаты!$C$2:$C$601,Оплаты!$B$2:$B$601,B375,Оплаты!$E$2:$E$601,1)))</f>
        <v/>
      </c>
      <c r="G375" t="str">
        <f>IF(E375&lt;&gt;"да","",COUNTIFS(Оплаты!$B$2:$B$601,B375,Оплаты!$A$2:$A$601,"&gt;="&amp;A375,Оплаты!$D$2:$D$601,"учтена"))</f>
        <v/>
      </c>
      <c r="H375" s="6" t="str">
        <f>IF(E375&lt;&gt;"да","",SUMIFS(Оплаты!$C$2:$C$601,Оплаты!$B$2:$B$601,B375,Оплаты!$A$2:$A$601,"&gt;="&amp;A375,Оплаты!$D$2:$D$601,"учтена"))</f>
        <v/>
      </c>
      <c r="I375" t="str">
        <f>IF(E375&lt;&gt;"да","",COUNTIFS(Оплаты!$B$2:$B$601,B375,Оплаты!$A$2:$A$601,"&gt;="&amp;A375,Оплаты!$D$2:$D$601,"нет суммы"))</f>
        <v/>
      </c>
    </row>
    <row r="376">
      <c r="A376" s="2" t="n"/>
      <c r="B376" s="10" t="n"/>
      <c r="C376" s="10" t="n"/>
      <c r="D376" t="str">
        <f>IF(AND(A376="",B376=""),"",IF(A376="","нет даты",IF(B376="","нет клиента",IF(OR(A376&lt;Показатели!$B$4,A376&gt;Показатели!$B$5),"вне периода",IF(COUNTIFS(Оплаты!$B$2:$B$601,B376,Оплаты!$A$2:$A$601,"&lt;"&amp;A376,Оплаты!$D$2:$D$601,"учтена")&gt;0,"уже клиент",IF(COUNTIFS($B$1:B375,B376,$D$1:D375,"учтена")&gt;0,"повтор",IF(C376="","нет канала",IF(COUNTIF(Показатели!$B$9:$F$9,C376)=0,"неизвестный канал","учтена"))))))))</f>
        <v/>
      </c>
      <c r="E376" t="str">
        <f>IF(D376&lt;&gt;"учтена","",IF(COUNTIFS(Оплаты!$B$2:$B$601,B376,Оплаты!$A$2:$A$601,"&gt;="&amp;A376,Оплаты!$D$2:$D$601,"учтена")+COUNTIFS(Оплаты!$B$2:$B$601,B376,Оплаты!$A$2:$A$601,"&gt;="&amp;A376,Оплаты!$D$2:$D$601,"нет суммы")&gt;0,"да","нет"))</f>
        <v/>
      </c>
      <c r="F376" s="6" t="str">
        <f>IF(E376&lt;&gt;"да","",IF(I376&gt;0,"нет суммы",SUMIFS(Оплаты!$C$2:$C$601,Оплаты!$B$2:$B$601,B376,Оплаты!$E$2:$E$601,1)))</f>
        <v/>
      </c>
      <c r="G376" t="str">
        <f>IF(E376&lt;&gt;"да","",COUNTIFS(Оплаты!$B$2:$B$601,B376,Оплаты!$A$2:$A$601,"&gt;="&amp;A376,Оплаты!$D$2:$D$601,"учтена"))</f>
        <v/>
      </c>
      <c r="H376" s="6" t="str">
        <f>IF(E376&lt;&gt;"да","",SUMIFS(Оплаты!$C$2:$C$601,Оплаты!$B$2:$B$601,B376,Оплаты!$A$2:$A$601,"&gt;="&amp;A376,Оплаты!$D$2:$D$601,"учтена"))</f>
        <v/>
      </c>
      <c r="I376" t="str">
        <f>IF(E376&lt;&gt;"да","",COUNTIFS(Оплаты!$B$2:$B$601,B376,Оплаты!$A$2:$A$601,"&gt;="&amp;A376,Оплаты!$D$2:$D$601,"нет суммы"))</f>
        <v/>
      </c>
    </row>
    <row r="377">
      <c r="A377" s="2" t="n"/>
      <c r="B377" s="10" t="n"/>
      <c r="C377" s="10" t="n"/>
      <c r="D377" t="str">
        <f>IF(AND(A377="",B377=""),"",IF(A377="","нет даты",IF(B377="","нет клиента",IF(OR(A377&lt;Показатели!$B$4,A377&gt;Показатели!$B$5),"вне периода",IF(COUNTIFS(Оплаты!$B$2:$B$601,B377,Оплаты!$A$2:$A$601,"&lt;"&amp;A377,Оплаты!$D$2:$D$601,"учтена")&gt;0,"уже клиент",IF(COUNTIFS($B$1:B376,B377,$D$1:D376,"учтена")&gt;0,"повтор",IF(C377="","нет канала",IF(COUNTIF(Показатели!$B$9:$F$9,C377)=0,"неизвестный канал","учтена"))))))))</f>
        <v/>
      </c>
      <c r="E377" t="str">
        <f>IF(D377&lt;&gt;"учтена","",IF(COUNTIFS(Оплаты!$B$2:$B$601,B377,Оплаты!$A$2:$A$601,"&gt;="&amp;A377,Оплаты!$D$2:$D$601,"учтена")+COUNTIFS(Оплаты!$B$2:$B$601,B377,Оплаты!$A$2:$A$601,"&gt;="&amp;A377,Оплаты!$D$2:$D$601,"нет суммы")&gt;0,"да","нет"))</f>
        <v/>
      </c>
      <c r="F377" s="6" t="str">
        <f>IF(E377&lt;&gt;"да","",IF(I377&gt;0,"нет суммы",SUMIFS(Оплаты!$C$2:$C$601,Оплаты!$B$2:$B$601,B377,Оплаты!$E$2:$E$601,1)))</f>
        <v/>
      </c>
      <c r="G377" t="str">
        <f>IF(E377&lt;&gt;"да","",COUNTIFS(Оплаты!$B$2:$B$601,B377,Оплаты!$A$2:$A$601,"&gt;="&amp;A377,Оплаты!$D$2:$D$601,"учтена"))</f>
        <v/>
      </c>
      <c r="H377" s="6" t="str">
        <f>IF(E377&lt;&gt;"да","",SUMIFS(Оплаты!$C$2:$C$601,Оплаты!$B$2:$B$601,B377,Оплаты!$A$2:$A$601,"&gt;="&amp;A377,Оплаты!$D$2:$D$601,"учтена"))</f>
        <v/>
      </c>
      <c r="I377" t="str">
        <f>IF(E377&lt;&gt;"да","",COUNTIFS(Оплаты!$B$2:$B$601,B377,Оплаты!$A$2:$A$601,"&gt;="&amp;A377,Оплаты!$D$2:$D$601,"нет суммы"))</f>
        <v/>
      </c>
    </row>
    <row r="378">
      <c r="A378" s="2" t="n"/>
      <c r="B378" s="10" t="n"/>
      <c r="C378" s="10" t="n"/>
      <c r="D378" t="str">
        <f>IF(AND(A378="",B378=""),"",IF(A378="","нет даты",IF(B378="","нет клиента",IF(OR(A378&lt;Показатели!$B$4,A378&gt;Показатели!$B$5),"вне периода",IF(COUNTIFS(Оплаты!$B$2:$B$601,B378,Оплаты!$A$2:$A$601,"&lt;"&amp;A378,Оплаты!$D$2:$D$601,"учтена")&gt;0,"уже клиент",IF(COUNTIFS($B$1:B377,B378,$D$1:D377,"учтена")&gt;0,"повтор",IF(C378="","нет канала",IF(COUNTIF(Показатели!$B$9:$F$9,C378)=0,"неизвестный канал","учтена"))))))))</f>
        <v/>
      </c>
      <c r="E378" t="str">
        <f>IF(D378&lt;&gt;"учтена","",IF(COUNTIFS(Оплаты!$B$2:$B$601,B378,Оплаты!$A$2:$A$601,"&gt;="&amp;A378,Оплаты!$D$2:$D$601,"учтена")+COUNTIFS(Оплаты!$B$2:$B$601,B378,Оплаты!$A$2:$A$601,"&gt;="&amp;A378,Оплаты!$D$2:$D$601,"нет суммы")&gt;0,"да","нет"))</f>
        <v/>
      </c>
      <c r="F378" s="6" t="str">
        <f>IF(E378&lt;&gt;"да","",IF(I378&gt;0,"нет суммы",SUMIFS(Оплаты!$C$2:$C$601,Оплаты!$B$2:$B$601,B378,Оплаты!$E$2:$E$601,1)))</f>
        <v/>
      </c>
      <c r="G378" t="str">
        <f>IF(E378&lt;&gt;"да","",COUNTIFS(Оплаты!$B$2:$B$601,B378,Оплаты!$A$2:$A$601,"&gt;="&amp;A378,Оплаты!$D$2:$D$601,"учтена"))</f>
        <v/>
      </c>
      <c r="H378" s="6" t="str">
        <f>IF(E378&lt;&gt;"да","",SUMIFS(Оплаты!$C$2:$C$601,Оплаты!$B$2:$B$601,B378,Оплаты!$A$2:$A$601,"&gt;="&amp;A378,Оплаты!$D$2:$D$601,"учтена"))</f>
        <v/>
      </c>
      <c r="I378" t="str">
        <f>IF(E378&lt;&gt;"да","",COUNTIFS(Оплаты!$B$2:$B$601,B378,Оплаты!$A$2:$A$601,"&gt;="&amp;A378,Оплаты!$D$2:$D$601,"нет суммы"))</f>
        <v/>
      </c>
    </row>
    <row r="379">
      <c r="A379" s="2" t="n"/>
      <c r="B379" s="10" t="n"/>
      <c r="C379" s="10" t="n"/>
      <c r="D379" t="str">
        <f>IF(AND(A379="",B379=""),"",IF(A379="","нет даты",IF(B379="","нет клиента",IF(OR(A379&lt;Показатели!$B$4,A379&gt;Показатели!$B$5),"вне периода",IF(COUNTIFS(Оплаты!$B$2:$B$601,B379,Оплаты!$A$2:$A$601,"&lt;"&amp;A379,Оплаты!$D$2:$D$601,"учтена")&gt;0,"уже клиент",IF(COUNTIFS($B$1:B378,B379,$D$1:D378,"учтена")&gt;0,"повтор",IF(C379="","нет канала",IF(COUNTIF(Показатели!$B$9:$F$9,C379)=0,"неизвестный канал","учтена"))))))))</f>
        <v/>
      </c>
      <c r="E379" t="str">
        <f>IF(D379&lt;&gt;"учтена","",IF(COUNTIFS(Оплаты!$B$2:$B$601,B379,Оплаты!$A$2:$A$601,"&gt;="&amp;A379,Оплаты!$D$2:$D$601,"учтена")+COUNTIFS(Оплаты!$B$2:$B$601,B379,Оплаты!$A$2:$A$601,"&gt;="&amp;A379,Оплаты!$D$2:$D$601,"нет суммы")&gt;0,"да","нет"))</f>
        <v/>
      </c>
      <c r="F379" s="6" t="str">
        <f>IF(E379&lt;&gt;"да","",IF(I379&gt;0,"нет суммы",SUMIFS(Оплаты!$C$2:$C$601,Оплаты!$B$2:$B$601,B379,Оплаты!$E$2:$E$601,1)))</f>
        <v/>
      </c>
      <c r="G379" t="str">
        <f>IF(E379&lt;&gt;"да","",COUNTIFS(Оплаты!$B$2:$B$601,B379,Оплаты!$A$2:$A$601,"&gt;="&amp;A379,Оплаты!$D$2:$D$601,"учтена"))</f>
        <v/>
      </c>
      <c r="H379" s="6" t="str">
        <f>IF(E379&lt;&gt;"да","",SUMIFS(Оплаты!$C$2:$C$601,Оплаты!$B$2:$B$601,B379,Оплаты!$A$2:$A$601,"&gt;="&amp;A379,Оплаты!$D$2:$D$601,"учтена"))</f>
        <v/>
      </c>
      <c r="I379" t="str">
        <f>IF(E379&lt;&gt;"да","",COUNTIFS(Оплаты!$B$2:$B$601,B379,Оплаты!$A$2:$A$601,"&gt;="&amp;A379,Оплаты!$D$2:$D$601,"нет суммы"))</f>
        <v/>
      </c>
    </row>
    <row r="380">
      <c r="A380" s="2" t="n"/>
      <c r="B380" s="10" t="n"/>
      <c r="C380" s="10" t="n"/>
      <c r="D380" t="str">
        <f>IF(AND(A380="",B380=""),"",IF(A380="","нет даты",IF(B380="","нет клиента",IF(OR(A380&lt;Показатели!$B$4,A380&gt;Показатели!$B$5),"вне периода",IF(COUNTIFS(Оплаты!$B$2:$B$601,B380,Оплаты!$A$2:$A$601,"&lt;"&amp;A380,Оплаты!$D$2:$D$601,"учтена")&gt;0,"уже клиент",IF(COUNTIFS($B$1:B379,B380,$D$1:D379,"учтена")&gt;0,"повтор",IF(C380="","нет канала",IF(COUNTIF(Показатели!$B$9:$F$9,C380)=0,"неизвестный канал","учтена"))))))))</f>
        <v/>
      </c>
      <c r="E380" t="str">
        <f>IF(D380&lt;&gt;"учтена","",IF(COUNTIFS(Оплаты!$B$2:$B$601,B380,Оплаты!$A$2:$A$601,"&gt;="&amp;A380,Оплаты!$D$2:$D$601,"учтена")+COUNTIFS(Оплаты!$B$2:$B$601,B380,Оплаты!$A$2:$A$601,"&gt;="&amp;A380,Оплаты!$D$2:$D$601,"нет суммы")&gt;0,"да","нет"))</f>
        <v/>
      </c>
      <c r="F380" s="6" t="str">
        <f>IF(E380&lt;&gt;"да","",IF(I380&gt;0,"нет суммы",SUMIFS(Оплаты!$C$2:$C$601,Оплаты!$B$2:$B$601,B380,Оплаты!$E$2:$E$601,1)))</f>
        <v/>
      </c>
      <c r="G380" t="str">
        <f>IF(E380&lt;&gt;"да","",COUNTIFS(Оплаты!$B$2:$B$601,B380,Оплаты!$A$2:$A$601,"&gt;="&amp;A380,Оплаты!$D$2:$D$601,"учтена"))</f>
        <v/>
      </c>
      <c r="H380" s="6" t="str">
        <f>IF(E380&lt;&gt;"да","",SUMIFS(Оплаты!$C$2:$C$601,Оплаты!$B$2:$B$601,B380,Оплаты!$A$2:$A$601,"&gt;="&amp;A380,Оплаты!$D$2:$D$601,"учтена"))</f>
        <v/>
      </c>
      <c r="I380" t="str">
        <f>IF(E380&lt;&gt;"да","",COUNTIFS(Оплаты!$B$2:$B$601,B380,Оплаты!$A$2:$A$601,"&gt;="&amp;A380,Оплаты!$D$2:$D$601,"нет суммы"))</f>
        <v/>
      </c>
    </row>
    <row r="381">
      <c r="A381" s="2" t="n"/>
      <c r="B381" s="10" t="n"/>
      <c r="C381" s="10" t="n"/>
      <c r="D381" t="str">
        <f>IF(AND(A381="",B381=""),"",IF(A381="","нет даты",IF(B381="","нет клиента",IF(OR(A381&lt;Показатели!$B$4,A381&gt;Показатели!$B$5),"вне периода",IF(COUNTIFS(Оплаты!$B$2:$B$601,B381,Оплаты!$A$2:$A$601,"&lt;"&amp;A381,Оплаты!$D$2:$D$601,"учтена")&gt;0,"уже клиент",IF(COUNTIFS($B$1:B380,B381,$D$1:D380,"учтена")&gt;0,"повтор",IF(C381="","нет канала",IF(COUNTIF(Показатели!$B$9:$F$9,C381)=0,"неизвестный канал","учтена"))))))))</f>
        <v/>
      </c>
      <c r="E381" t="str">
        <f>IF(D381&lt;&gt;"учтена","",IF(COUNTIFS(Оплаты!$B$2:$B$601,B381,Оплаты!$A$2:$A$601,"&gt;="&amp;A381,Оплаты!$D$2:$D$601,"учтена")+COUNTIFS(Оплаты!$B$2:$B$601,B381,Оплаты!$A$2:$A$601,"&gt;="&amp;A381,Оплаты!$D$2:$D$601,"нет суммы")&gt;0,"да","нет"))</f>
        <v/>
      </c>
      <c r="F381" s="6" t="str">
        <f>IF(E381&lt;&gt;"да","",IF(I381&gt;0,"нет суммы",SUMIFS(Оплаты!$C$2:$C$601,Оплаты!$B$2:$B$601,B381,Оплаты!$E$2:$E$601,1)))</f>
        <v/>
      </c>
      <c r="G381" t="str">
        <f>IF(E381&lt;&gt;"да","",COUNTIFS(Оплаты!$B$2:$B$601,B381,Оплаты!$A$2:$A$601,"&gt;="&amp;A381,Оплаты!$D$2:$D$601,"учтена"))</f>
        <v/>
      </c>
      <c r="H381" s="6" t="str">
        <f>IF(E381&lt;&gt;"да","",SUMIFS(Оплаты!$C$2:$C$601,Оплаты!$B$2:$B$601,B381,Оплаты!$A$2:$A$601,"&gt;="&amp;A381,Оплаты!$D$2:$D$601,"учтена"))</f>
        <v/>
      </c>
      <c r="I381" t="str">
        <f>IF(E381&lt;&gt;"да","",COUNTIFS(Оплаты!$B$2:$B$601,B381,Оплаты!$A$2:$A$601,"&gt;="&amp;A381,Оплаты!$D$2:$D$601,"нет суммы"))</f>
        <v/>
      </c>
    </row>
    <row r="382">
      <c r="A382" s="2" t="n"/>
      <c r="B382" s="10" t="n"/>
      <c r="C382" s="10" t="n"/>
      <c r="D382" t="str">
        <f>IF(AND(A382="",B382=""),"",IF(A382="","нет даты",IF(B382="","нет клиента",IF(OR(A382&lt;Показатели!$B$4,A382&gt;Показатели!$B$5),"вне периода",IF(COUNTIFS(Оплаты!$B$2:$B$601,B382,Оплаты!$A$2:$A$601,"&lt;"&amp;A382,Оплаты!$D$2:$D$601,"учтена")&gt;0,"уже клиент",IF(COUNTIFS($B$1:B381,B382,$D$1:D381,"учтена")&gt;0,"повтор",IF(C382="","нет канала",IF(COUNTIF(Показатели!$B$9:$F$9,C382)=0,"неизвестный канал","учтена"))))))))</f>
        <v/>
      </c>
      <c r="E382" t="str">
        <f>IF(D382&lt;&gt;"учтена","",IF(COUNTIFS(Оплаты!$B$2:$B$601,B382,Оплаты!$A$2:$A$601,"&gt;="&amp;A382,Оплаты!$D$2:$D$601,"учтена")+COUNTIFS(Оплаты!$B$2:$B$601,B382,Оплаты!$A$2:$A$601,"&gt;="&amp;A382,Оплаты!$D$2:$D$601,"нет суммы")&gt;0,"да","нет"))</f>
        <v/>
      </c>
      <c r="F382" s="6" t="str">
        <f>IF(E382&lt;&gt;"да","",IF(I382&gt;0,"нет суммы",SUMIFS(Оплаты!$C$2:$C$601,Оплаты!$B$2:$B$601,B382,Оплаты!$E$2:$E$601,1)))</f>
        <v/>
      </c>
      <c r="G382" t="str">
        <f>IF(E382&lt;&gt;"да","",COUNTIFS(Оплаты!$B$2:$B$601,B382,Оплаты!$A$2:$A$601,"&gt;="&amp;A382,Оплаты!$D$2:$D$601,"учтена"))</f>
        <v/>
      </c>
      <c r="H382" s="6" t="str">
        <f>IF(E382&lt;&gt;"да","",SUMIFS(Оплаты!$C$2:$C$601,Оплаты!$B$2:$B$601,B382,Оплаты!$A$2:$A$601,"&gt;="&amp;A382,Оплаты!$D$2:$D$601,"учтена"))</f>
        <v/>
      </c>
      <c r="I382" t="str">
        <f>IF(E382&lt;&gt;"да","",COUNTIFS(Оплаты!$B$2:$B$601,B382,Оплаты!$A$2:$A$601,"&gt;="&amp;A382,Оплаты!$D$2:$D$601,"нет суммы"))</f>
        <v/>
      </c>
    </row>
    <row r="383">
      <c r="A383" s="2" t="n"/>
      <c r="B383" s="10" t="n"/>
      <c r="C383" s="10" t="n"/>
      <c r="D383" t="str">
        <f>IF(AND(A383="",B383=""),"",IF(A383="","нет даты",IF(B383="","нет клиента",IF(OR(A383&lt;Показатели!$B$4,A383&gt;Показатели!$B$5),"вне периода",IF(COUNTIFS(Оплаты!$B$2:$B$601,B383,Оплаты!$A$2:$A$601,"&lt;"&amp;A383,Оплаты!$D$2:$D$601,"учтена")&gt;0,"уже клиент",IF(COUNTIFS($B$1:B382,B383,$D$1:D382,"учтена")&gt;0,"повтор",IF(C383="","нет канала",IF(COUNTIF(Показатели!$B$9:$F$9,C383)=0,"неизвестный канал","учтена"))))))))</f>
        <v/>
      </c>
      <c r="E383" t="str">
        <f>IF(D383&lt;&gt;"учтена","",IF(COUNTIFS(Оплаты!$B$2:$B$601,B383,Оплаты!$A$2:$A$601,"&gt;="&amp;A383,Оплаты!$D$2:$D$601,"учтена")+COUNTIFS(Оплаты!$B$2:$B$601,B383,Оплаты!$A$2:$A$601,"&gt;="&amp;A383,Оплаты!$D$2:$D$601,"нет суммы")&gt;0,"да","нет"))</f>
        <v/>
      </c>
      <c r="F383" s="6" t="str">
        <f>IF(E383&lt;&gt;"да","",IF(I383&gt;0,"нет суммы",SUMIFS(Оплаты!$C$2:$C$601,Оплаты!$B$2:$B$601,B383,Оплаты!$E$2:$E$601,1)))</f>
        <v/>
      </c>
      <c r="G383" t="str">
        <f>IF(E383&lt;&gt;"да","",COUNTIFS(Оплаты!$B$2:$B$601,B383,Оплаты!$A$2:$A$601,"&gt;="&amp;A383,Оплаты!$D$2:$D$601,"учтена"))</f>
        <v/>
      </c>
      <c r="H383" s="6" t="str">
        <f>IF(E383&lt;&gt;"да","",SUMIFS(Оплаты!$C$2:$C$601,Оплаты!$B$2:$B$601,B383,Оплаты!$A$2:$A$601,"&gt;="&amp;A383,Оплаты!$D$2:$D$601,"учтена"))</f>
        <v/>
      </c>
      <c r="I383" t="str">
        <f>IF(E383&lt;&gt;"да","",COUNTIFS(Оплаты!$B$2:$B$601,B383,Оплаты!$A$2:$A$601,"&gt;="&amp;A383,Оплаты!$D$2:$D$601,"нет суммы"))</f>
        <v/>
      </c>
    </row>
    <row r="384">
      <c r="A384" s="2" t="n"/>
      <c r="B384" s="10" t="n"/>
      <c r="C384" s="10" t="n"/>
      <c r="D384" t="str">
        <f>IF(AND(A384="",B384=""),"",IF(A384="","нет даты",IF(B384="","нет клиента",IF(OR(A384&lt;Показатели!$B$4,A384&gt;Показатели!$B$5),"вне периода",IF(COUNTIFS(Оплаты!$B$2:$B$601,B384,Оплаты!$A$2:$A$601,"&lt;"&amp;A384,Оплаты!$D$2:$D$601,"учтена")&gt;0,"уже клиент",IF(COUNTIFS($B$1:B383,B384,$D$1:D383,"учтена")&gt;0,"повтор",IF(C384="","нет канала",IF(COUNTIF(Показатели!$B$9:$F$9,C384)=0,"неизвестный канал","учтена"))))))))</f>
        <v/>
      </c>
      <c r="E384" t="str">
        <f>IF(D384&lt;&gt;"учтена","",IF(COUNTIFS(Оплаты!$B$2:$B$601,B384,Оплаты!$A$2:$A$601,"&gt;="&amp;A384,Оплаты!$D$2:$D$601,"учтена")+COUNTIFS(Оплаты!$B$2:$B$601,B384,Оплаты!$A$2:$A$601,"&gt;="&amp;A384,Оплаты!$D$2:$D$601,"нет суммы")&gt;0,"да","нет"))</f>
        <v/>
      </c>
      <c r="F384" s="6" t="str">
        <f>IF(E384&lt;&gt;"да","",IF(I384&gt;0,"нет суммы",SUMIFS(Оплаты!$C$2:$C$601,Оплаты!$B$2:$B$601,B384,Оплаты!$E$2:$E$601,1)))</f>
        <v/>
      </c>
      <c r="G384" t="str">
        <f>IF(E384&lt;&gt;"да","",COUNTIFS(Оплаты!$B$2:$B$601,B384,Оплаты!$A$2:$A$601,"&gt;="&amp;A384,Оплаты!$D$2:$D$601,"учтена"))</f>
        <v/>
      </c>
      <c r="H384" s="6" t="str">
        <f>IF(E384&lt;&gt;"да","",SUMIFS(Оплаты!$C$2:$C$601,Оплаты!$B$2:$B$601,B384,Оплаты!$A$2:$A$601,"&gt;="&amp;A384,Оплаты!$D$2:$D$601,"учтена"))</f>
        <v/>
      </c>
      <c r="I384" t="str">
        <f>IF(E384&lt;&gt;"да","",COUNTIFS(Оплаты!$B$2:$B$601,B384,Оплаты!$A$2:$A$601,"&gt;="&amp;A384,Оплаты!$D$2:$D$601,"нет суммы"))</f>
        <v/>
      </c>
    </row>
    <row r="385">
      <c r="A385" s="2" t="n"/>
      <c r="B385" s="10" t="n"/>
      <c r="C385" s="10" t="n"/>
      <c r="D385" t="str">
        <f>IF(AND(A385="",B385=""),"",IF(A385="","нет даты",IF(B385="","нет клиента",IF(OR(A385&lt;Показатели!$B$4,A385&gt;Показатели!$B$5),"вне периода",IF(COUNTIFS(Оплаты!$B$2:$B$601,B385,Оплаты!$A$2:$A$601,"&lt;"&amp;A385,Оплаты!$D$2:$D$601,"учтена")&gt;0,"уже клиент",IF(COUNTIFS($B$1:B384,B385,$D$1:D384,"учтена")&gt;0,"повтор",IF(C385="","нет канала",IF(COUNTIF(Показатели!$B$9:$F$9,C385)=0,"неизвестный канал","учтена"))))))))</f>
        <v/>
      </c>
      <c r="E385" t="str">
        <f>IF(D385&lt;&gt;"учтена","",IF(COUNTIFS(Оплаты!$B$2:$B$601,B385,Оплаты!$A$2:$A$601,"&gt;="&amp;A385,Оплаты!$D$2:$D$601,"учтена")+COUNTIFS(Оплаты!$B$2:$B$601,B385,Оплаты!$A$2:$A$601,"&gt;="&amp;A385,Оплаты!$D$2:$D$601,"нет суммы")&gt;0,"да","нет"))</f>
        <v/>
      </c>
      <c r="F385" s="6" t="str">
        <f>IF(E385&lt;&gt;"да","",IF(I385&gt;0,"нет суммы",SUMIFS(Оплаты!$C$2:$C$601,Оплаты!$B$2:$B$601,B385,Оплаты!$E$2:$E$601,1)))</f>
        <v/>
      </c>
      <c r="G385" t="str">
        <f>IF(E385&lt;&gt;"да","",COUNTIFS(Оплаты!$B$2:$B$601,B385,Оплаты!$A$2:$A$601,"&gt;="&amp;A385,Оплаты!$D$2:$D$601,"учтена"))</f>
        <v/>
      </c>
      <c r="H385" s="6" t="str">
        <f>IF(E385&lt;&gt;"да","",SUMIFS(Оплаты!$C$2:$C$601,Оплаты!$B$2:$B$601,B385,Оплаты!$A$2:$A$601,"&gt;="&amp;A385,Оплаты!$D$2:$D$601,"учтена"))</f>
        <v/>
      </c>
      <c r="I385" t="str">
        <f>IF(E385&lt;&gt;"да","",COUNTIFS(Оплаты!$B$2:$B$601,B385,Оплаты!$A$2:$A$601,"&gt;="&amp;A385,Оплаты!$D$2:$D$601,"нет суммы"))</f>
        <v/>
      </c>
    </row>
    <row r="386">
      <c r="A386" s="2" t="n"/>
      <c r="B386" s="10" t="n"/>
      <c r="C386" s="10" t="n"/>
      <c r="D386" t="str">
        <f>IF(AND(A386="",B386=""),"",IF(A386="","нет даты",IF(B386="","нет клиента",IF(OR(A386&lt;Показатели!$B$4,A386&gt;Показатели!$B$5),"вне периода",IF(COUNTIFS(Оплаты!$B$2:$B$601,B386,Оплаты!$A$2:$A$601,"&lt;"&amp;A386,Оплаты!$D$2:$D$601,"учтена")&gt;0,"уже клиент",IF(COUNTIFS($B$1:B385,B386,$D$1:D385,"учтена")&gt;0,"повтор",IF(C386="","нет канала",IF(COUNTIF(Показатели!$B$9:$F$9,C386)=0,"неизвестный канал","учтена"))))))))</f>
        <v/>
      </c>
      <c r="E386" t="str">
        <f>IF(D386&lt;&gt;"учтена","",IF(COUNTIFS(Оплаты!$B$2:$B$601,B386,Оплаты!$A$2:$A$601,"&gt;="&amp;A386,Оплаты!$D$2:$D$601,"учтена")+COUNTIFS(Оплаты!$B$2:$B$601,B386,Оплаты!$A$2:$A$601,"&gt;="&amp;A386,Оплаты!$D$2:$D$601,"нет суммы")&gt;0,"да","нет"))</f>
        <v/>
      </c>
      <c r="F386" s="6" t="str">
        <f>IF(E386&lt;&gt;"да","",IF(I386&gt;0,"нет суммы",SUMIFS(Оплаты!$C$2:$C$601,Оплаты!$B$2:$B$601,B386,Оплаты!$E$2:$E$601,1)))</f>
        <v/>
      </c>
      <c r="G386" t="str">
        <f>IF(E386&lt;&gt;"да","",COUNTIFS(Оплаты!$B$2:$B$601,B386,Оплаты!$A$2:$A$601,"&gt;="&amp;A386,Оплаты!$D$2:$D$601,"учтена"))</f>
        <v/>
      </c>
      <c r="H386" s="6" t="str">
        <f>IF(E386&lt;&gt;"да","",SUMIFS(Оплаты!$C$2:$C$601,Оплаты!$B$2:$B$601,B386,Оплаты!$A$2:$A$601,"&gt;="&amp;A386,Оплаты!$D$2:$D$601,"учтена"))</f>
        <v/>
      </c>
      <c r="I386" t="str">
        <f>IF(E386&lt;&gt;"да","",COUNTIFS(Оплаты!$B$2:$B$601,B386,Оплаты!$A$2:$A$601,"&gt;="&amp;A386,Оплаты!$D$2:$D$601,"нет суммы"))</f>
        <v/>
      </c>
    </row>
    <row r="387">
      <c r="A387" s="2" t="n"/>
      <c r="B387" s="10" t="n"/>
      <c r="C387" s="10" t="n"/>
      <c r="D387" t="str">
        <f>IF(AND(A387="",B387=""),"",IF(A387="","нет даты",IF(B387="","нет клиента",IF(OR(A387&lt;Показатели!$B$4,A387&gt;Показатели!$B$5),"вне периода",IF(COUNTIFS(Оплаты!$B$2:$B$601,B387,Оплаты!$A$2:$A$601,"&lt;"&amp;A387,Оплаты!$D$2:$D$601,"учтена")&gt;0,"уже клиент",IF(COUNTIFS($B$1:B386,B387,$D$1:D386,"учтена")&gt;0,"повтор",IF(C387="","нет канала",IF(COUNTIF(Показатели!$B$9:$F$9,C387)=0,"неизвестный канал","учтена"))))))))</f>
        <v/>
      </c>
      <c r="E387" t="str">
        <f>IF(D387&lt;&gt;"учтена","",IF(COUNTIFS(Оплаты!$B$2:$B$601,B387,Оплаты!$A$2:$A$601,"&gt;="&amp;A387,Оплаты!$D$2:$D$601,"учтена")+COUNTIFS(Оплаты!$B$2:$B$601,B387,Оплаты!$A$2:$A$601,"&gt;="&amp;A387,Оплаты!$D$2:$D$601,"нет суммы")&gt;0,"да","нет"))</f>
        <v/>
      </c>
      <c r="F387" s="6" t="str">
        <f>IF(E387&lt;&gt;"да","",IF(I387&gt;0,"нет суммы",SUMIFS(Оплаты!$C$2:$C$601,Оплаты!$B$2:$B$601,B387,Оплаты!$E$2:$E$601,1)))</f>
        <v/>
      </c>
      <c r="G387" t="str">
        <f>IF(E387&lt;&gt;"да","",COUNTIFS(Оплаты!$B$2:$B$601,B387,Оплаты!$A$2:$A$601,"&gt;="&amp;A387,Оплаты!$D$2:$D$601,"учтена"))</f>
        <v/>
      </c>
      <c r="H387" s="6" t="str">
        <f>IF(E387&lt;&gt;"да","",SUMIFS(Оплаты!$C$2:$C$601,Оплаты!$B$2:$B$601,B387,Оплаты!$A$2:$A$601,"&gt;="&amp;A387,Оплаты!$D$2:$D$601,"учтена"))</f>
        <v/>
      </c>
      <c r="I387" t="str">
        <f>IF(E387&lt;&gt;"да","",COUNTIFS(Оплаты!$B$2:$B$601,B387,Оплаты!$A$2:$A$601,"&gt;="&amp;A387,Оплаты!$D$2:$D$601,"нет суммы"))</f>
        <v/>
      </c>
    </row>
    <row r="388">
      <c r="A388" s="2" t="n"/>
      <c r="B388" s="10" t="n"/>
      <c r="C388" s="10" t="n"/>
      <c r="D388" t="str">
        <f>IF(AND(A388="",B388=""),"",IF(A388="","нет даты",IF(B388="","нет клиента",IF(OR(A388&lt;Показатели!$B$4,A388&gt;Показатели!$B$5),"вне периода",IF(COUNTIFS(Оплаты!$B$2:$B$601,B388,Оплаты!$A$2:$A$601,"&lt;"&amp;A388,Оплаты!$D$2:$D$601,"учтена")&gt;0,"уже клиент",IF(COUNTIFS($B$1:B387,B388,$D$1:D387,"учтена")&gt;0,"повтор",IF(C388="","нет канала",IF(COUNTIF(Показатели!$B$9:$F$9,C388)=0,"неизвестный канал","учтена"))))))))</f>
        <v/>
      </c>
      <c r="E388" t="str">
        <f>IF(D388&lt;&gt;"учтена","",IF(COUNTIFS(Оплаты!$B$2:$B$601,B388,Оплаты!$A$2:$A$601,"&gt;="&amp;A388,Оплаты!$D$2:$D$601,"учтена")+COUNTIFS(Оплаты!$B$2:$B$601,B388,Оплаты!$A$2:$A$601,"&gt;="&amp;A388,Оплаты!$D$2:$D$601,"нет суммы")&gt;0,"да","нет"))</f>
        <v/>
      </c>
      <c r="F388" s="6" t="str">
        <f>IF(E388&lt;&gt;"да","",IF(I388&gt;0,"нет суммы",SUMIFS(Оплаты!$C$2:$C$601,Оплаты!$B$2:$B$601,B388,Оплаты!$E$2:$E$601,1)))</f>
        <v/>
      </c>
      <c r="G388" t="str">
        <f>IF(E388&lt;&gt;"да","",COUNTIFS(Оплаты!$B$2:$B$601,B388,Оплаты!$A$2:$A$601,"&gt;="&amp;A388,Оплаты!$D$2:$D$601,"учтена"))</f>
        <v/>
      </c>
      <c r="H388" s="6" t="str">
        <f>IF(E388&lt;&gt;"да","",SUMIFS(Оплаты!$C$2:$C$601,Оплаты!$B$2:$B$601,B388,Оплаты!$A$2:$A$601,"&gt;="&amp;A388,Оплаты!$D$2:$D$601,"учтена"))</f>
        <v/>
      </c>
      <c r="I388" t="str">
        <f>IF(E388&lt;&gt;"да","",COUNTIFS(Оплаты!$B$2:$B$601,B388,Оплаты!$A$2:$A$601,"&gt;="&amp;A388,Оплаты!$D$2:$D$601,"нет суммы"))</f>
        <v/>
      </c>
    </row>
    <row r="389">
      <c r="A389" s="2" t="n"/>
      <c r="B389" s="10" t="n"/>
      <c r="C389" s="10" t="n"/>
      <c r="D389" t="str">
        <f>IF(AND(A389="",B389=""),"",IF(A389="","нет даты",IF(B389="","нет клиента",IF(OR(A389&lt;Показатели!$B$4,A389&gt;Показатели!$B$5),"вне периода",IF(COUNTIFS(Оплаты!$B$2:$B$601,B389,Оплаты!$A$2:$A$601,"&lt;"&amp;A389,Оплаты!$D$2:$D$601,"учтена")&gt;0,"уже клиент",IF(COUNTIFS($B$1:B388,B389,$D$1:D388,"учтена")&gt;0,"повтор",IF(C389="","нет канала",IF(COUNTIF(Показатели!$B$9:$F$9,C389)=0,"неизвестный канал","учтена"))))))))</f>
        <v/>
      </c>
      <c r="E389" t="str">
        <f>IF(D389&lt;&gt;"учтена","",IF(COUNTIFS(Оплаты!$B$2:$B$601,B389,Оплаты!$A$2:$A$601,"&gt;="&amp;A389,Оплаты!$D$2:$D$601,"учтена")+COUNTIFS(Оплаты!$B$2:$B$601,B389,Оплаты!$A$2:$A$601,"&gt;="&amp;A389,Оплаты!$D$2:$D$601,"нет суммы")&gt;0,"да","нет"))</f>
        <v/>
      </c>
      <c r="F389" s="6" t="str">
        <f>IF(E389&lt;&gt;"да","",IF(I389&gt;0,"нет суммы",SUMIFS(Оплаты!$C$2:$C$601,Оплаты!$B$2:$B$601,B389,Оплаты!$E$2:$E$601,1)))</f>
        <v/>
      </c>
      <c r="G389" t="str">
        <f>IF(E389&lt;&gt;"да","",COUNTIFS(Оплаты!$B$2:$B$601,B389,Оплаты!$A$2:$A$601,"&gt;="&amp;A389,Оплаты!$D$2:$D$601,"учтена"))</f>
        <v/>
      </c>
      <c r="H389" s="6" t="str">
        <f>IF(E389&lt;&gt;"да","",SUMIFS(Оплаты!$C$2:$C$601,Оплаты!$B$2:$B$601,B389,Оплаты!$A$2:$A$601,"&gt;="&amp;A389,Оплаты!$D$2:$D$601,"учтена"))</f>
        <v/>
      </c>
      <c r="I389" t="str">
        <f>IF(E389&lt;&gt;"да","",COUNTIFS(Оплаты!$B$2:$B$601,B389,Оплаты!$A$2:$A$601,"&gt;="&amp;A389,Оплаты!$D$2:$D$601,"нет суммы"))</f>
        <v/>
      </c>
    </row>
    <row r="390">
      <c r="A390" s="2" t="n"/>
      <c r="B390" s="10" t="n"/>
      <c r="C390" s="10" t="n"/>
      <c r="D390" t="str">
        <f>IF(AND(A390="",B390=""),"",IF(A390="","нет даты",IF(B390="","нет клиента",IF(OR(A390&lt;Показатели!$B$4,A390&gt;Показатели!$B$5),"вне периода",IF(COUNTIFS(Оплаты!$B$2:$B$601,B390,Оплаты!$A$2:$A$601,"&lt;"&amp;A390,Оплаты!$D$2:$D$601,"учтена")&gt;0,"уже клиент",IF(COUNTIFS($B$1:B389,B390,$D$1:D389,"учтена")&gt;0,"повтор",IF(C390="","нет канала",IF(COUNTIF(Показатели!$B$9:$F$9,C390)=0,"неизвестный канал","учтена"))))))))</f>
        <v/>
      </c>
      <c r="E390" t="str">
        <f>IF(D390&lt;&gt;"учтена","",IF(COUNTIFS(Оплаты!$B$2:$B$601,B390,Оплаты!$A$2:$A$601,"&gt;="&amp;A390,Оплаты!$D$2:$D$601,"учтена")+COUNTIFS(Оплаты!$B$2:$B$601,B390,Оплаты!$A$2:$A$601,"&gt;="&amp;A390,Оплаты!$D$2:$D$601,"нет суммы")&gt;0,"да","нет"))</f>
        <v/>
      </c>
      <c r="F390" s="6" t="str">
        <f>IF(E390&lt;&gt;"да","",IF(I390&gt;0,"нет суммы",SUMIFS(Оплаты!$C$2:$C$601,Оплаты!$B$2:$B$601,B390,Оплаты!$E$2:$E$601,1)))</f>
        <v/>
      </c>
      <c r="G390" t="str">
        <f>IF(E390&lt;&gt;"да","",COUNTIFS(Оплаты!$B$2:$B$601,B390,Оплаты!$A$2:$A$601,"&gt;="&amp;A390,Оплаты!$D$2:$D$601,"учтена"))</f>
        <v/>
      </c>
      <c r="H390" s="6" t="str">
        <f>IF(E390&lt;&gt;"да","",SUMIFS(Оплаты!$C$2:$C$601,Оплаты!$B$2:$B$601,B390,Оплаты!$A$2:$A$601,"&gt;="&amp;A390,Оплаты!$D$2:$D$601,"учтена"))</f>
        <v/>
      </c>
      <c r="I390" t="str">
        <f>IF(E390&lt;&gt;"да","",COUNTIFS(Оплаты!$B$2:$B$601,B390,Оплаты!$A$2:$A$601,"&gt;="&amp;A390,Оплаты!$D$2:$D$601,"нет суммы"))</f>
        <v/>
      </c>
    </row>
    <row r="391">
      <c r="A391" s="2" t="n"/>
      <c r="B391" s="10" t="n"/>
      <c r="C391" s="10" t="n"/>
      <c r="D391" t="str">
        <f>IF(AND(A391="",B391=""),"",IF(A391="","нет даты",IF(B391="","нет клиента",IF(OR(A391&lt;Показатели!$B$4,A391&gt;Показатели!$B$5),"вне периода",IF(COUNTIFS(Оплаты!$B$2:$B$601,B391,Оплаты!$A$2:$A$601,"&lt;"&amp;A391,Оплаты!$D$2:$D$601,"учтена")&gt;0,"уже клиент",IF(COUNTIFS($B$1:B390,B391,$D$1:D390,"учтена")&gt;0,"повтор",IF(C391="","нет канала",IF(COUNTIF(Показатели!$B$9:$F$9,C391)=0,"неизвестный канал","учтена"))))))))</f>
        <v/>
      </c>
      <c r="E391" t="str">
        <f>IF(D391&lt;&gt;"учтена","",IF(COUNTIFS(Оплаты!$B$2:$B$601,B391,Оплаты!$A$2:$A$601,"&gt;="&amp;A391,Оплаты!$D$2:$D$601,"учтена")+COUNTIFS(Оплаты!$B$2:$B$601,B391,Оплаты!$A$2:$A$601,"&gt;="&amp;A391,Оплаты!$D$2:$D$601,"нет суммы")&gt;0,"да","нет"))</f>
        <v/>
      </c>
      <c r="F391" s="6" t="str">
        <f>IF(E391&lt;&gt;"да","",IF(I391&gt;0,"нет суммы",SUMIFS(Оплаты!$C$2:$C$601,Оплаты!$B$2:$B$601,B391,Оплаты!$E$2:$E$601,1)))</f>
        <v/>
      </c>
      <c r="G391" t="str">
        <f>IF(E391&lt;&gt;"да","",COUNTIFS(Оплаты!$B$2:$B$601,B391,Оплаты!$A$2:$A$601,"&gt;="&amp;A391,Оплаты!$D$2:$D$601,"учтена"))</f>
        <v/>
      </c>
      <c r="H391" s="6" t="str">
        <f>IF(E391&lt;&gt;"да","",SUMIFS(Оплаты!$C$2:$C$601,Оплаты!$B$2:$B$601,B391,Оплаты!$A$2:$A$601,"&gt;="&amp;A391,Оплаты!$D$2:$D$601,"учтена"))</f>
        <v/>
      </c>
      <c r="I391" t="str">
        <f>IF(E391&lt;&gt;"да","",COUNTIFS(Оплаты!$B$2:$B$601,B391,Оплаты!$A$2:$A$601,"&gt;="&amp;A391,Оплаты!$D$2:$D$601,"нет суммы"))</f>
        <v/>
      </c>
    </row>
    <row r="392">
      <c r="A392" s="2" t="n"/>
      <c r="B392" s="10" t="n"/>
      <c r="C392" s="10" t="n"/>
      <c r="D392" t="str">
        <f>IF(AND(A392="",B392=""),"",IF(A392="","нет даты",IF(B392="","нет клиента",IF(OR(A392&lt;Показатели!$B$4,A392&gt;Показатели!$B$5),"вне периода",IF(COUNTIFS(Оплаты!$B$2:$B$601,B392,Оплаты!$A$2:$A$601,"&lt;"&amp;A392,Оплаты!$D$2:$D$601,"учтена")&gt;0,"уже клиент",IF(COUNTIFS($B$1:B391,B392,$D$1:D391,"учтена")&gt;0,"повтор",IF(C392="","нет канала",IF(COUNTIF(Показатели!$B$9:$F$9,C392)=0,"неизвестный канал","учтена"))))))))</f>
        <v/>
      </c>
      <c r="E392" t="str">
        <f>IF(D392&lt;&gt;"учтена","",IF(COUNTIFS(Оплаты!$B$2:$B$601,B392,Оплаты!$A$2:$A$601,"&gt;="&amp;A392,Оплаты!$D$2:$D$601,"учтена")+COUNTIFS(Оплаты!$B$2:$B$601,B392,Оплаты!$A$2:$A$601,"&gt;="&amp;A392,Оплаты!$D$2:$D$601,"нет суммы")&gt;0,"да","нет"))</f>
        <v/>
      </c>
      <c r="F392" s="6" t="str">
        <f>IF(E392&lt;&gt;"да","",IF(I392&gt;0,"нет суммы",SUMIFS(Оплаты!$C$2:$C$601,Оплаты!$B$2:$B$601,B392,Оплаты!$E$2:$E$601,1)))</f>
        <v/>
      </c>
      <c r="G392" t="str">
        <f>IF(E392&lt;&gt;"да","",COUNTIFS(Оплаты!$B$2:$B$601,B392,Оплаты!$A$2:$A$601,"&gt;="&amp;A392,Оплаты!$D$2:$D$601,"учтена"))</f>
        <v/>
      </c>
      <c r="H392" s="6" t="str">
        <f>IF(E392&lt;&gt;"да","",SUMIFS(Оплаты!$C$2:$C$601,Оплаты!$B$2:$B$601,B392,Оплаты!$A$2:$A$601,"&gt;="&amp;A392,Оплаты!$D$2:$D$601,"учтена"))</f>
        <v/>
      </c>
      <c r="I392" t="str">
        <f>IF(E392&lt;&gt;"да","",COUNTIFS(Оплаты!$B$2:$B$601,B392,Оплаты!$A$2:$A$601,"&gt;="&amp;A392,Оплаты!$D$2:$D$601,"нет суммы"))</f>
        <v/>
      </c>
    </row>
    <row r="393">
      <c r="A393" s="2" t="n"/>
      <c r="B393" s="10" t="n"/>
      <c r="C393" s="10" t="n"/>
      <c r="D393" t="str">
        <f>IF(AND(A393="",B393=""),"",IF(A393="","нет даты",IF(B393="","нет клиента",IF(OR(A393&lt;Показатели!$B$4,A393&gt;Показатели!$B$5),"вне периода",IF(COUNTIFS(Оплаты!$B$2:$B$601,B393,Оплаты!$A$2:$A$601,"&lt;"&amp;A393,Оплаты!$D$2:$D$601,"учтена")&gt;0,"уже клиент",IF(COUNTIFS($B$1:B392,B393,$D$1:D392,"учтена")&gt;0,"повтор",IF(C393="","нет канала",IF(COUNTIF(Показатели!$B$9:$F$9,C393)=0,"неизвестный канал","учтена"))))))))</f>
        <v/>
      </c>
      <c r="E393" t="str">
        <f>IF(D393&lt;&gt;"учтена","",IF(COUNTIFS(Оплаты!$B$2:$B$601,B393,Оплаты!$A$2:$A$601,"&gt;="&amp;A393,Оплаты!$D$2:$D$601,"учтена")+COUNTIFS(Оплаты!$B$2:$B$601,B393,Оплаты!$A$2:$A$601,"&gt;="&amp;A393,Оплаты!$D$2:$D$601,"нет суммы")&gt;0,"да","нет"))</f>
        <v/>
      </c>
      <c r="F393" s="6" t="str">
        <f>IF(E393&lt;&gt;"да","",IF(I393&gt;0,"нет суммы",SUMIFS(Оплаты!$C$2:$C$601,Оплаты!$B$2:$B$601,B393,Оплаты!$E$2:$E$601,1)))</f>
        <v/>
      </c>
      <c r="G393" t="str">
        <f>IF(E393&lt;&gt;"да","",COUNTIFS(Оплаты!$B$2:$B$601,B393,Оплаты!$A$2:$A$601,"&gt;="&amp;A393,Оплаты!$D$2:$D$601,"учтена"))</f>
        <v/>
      </c>
      <c r="H393" s="6" t="str">
        <f>IF(E393&lt;&gt;"да","",SUMIFS(Оплаты!$C$2:$C$601,Оплаты!$B$2:$B$601,B393,Оплаты!$A$2:$A$601,"&gt;="&amp;A393,Оплаты!$D$2:$D$601,"учтена"))</f>
        <v/>
      </c>
      <c r="I393" t="str">
        <f>IF(E393&lt;&gt;"да","",COUNTIFS(Оплаты!$B$2:$B$601,B393,Оплаты!$A$2:$A$601,"&gt;="&amp;A393,Оплаты!$D$2:$D$601,"нет суммы"))</f>
        <v/>
      </c>
    </row>
    <row r="394">
      <c r="A394" s="2" t="n"/>
      <c r="B394" s="10" t="n"/>
      <c r="C394" s="10" t="n"/>
      <c r="D394" t="str">
        <f>IF(AND(A394="",B394=""),"",IF(A394="","нет даты",IF(B394="","нет клиента",IF(OR(A394&lt;Показатели!$B$4,A394&gt;Показатели!$B$5),"вне периода",IF(COUNTIFS(Оплаты!$B$2:$B$601,B394,Оплаты!$A$2:$A$601,"&lt;"&amp;A394,Оплаты!$D$2:$D$601,"учтена")&gt;0,"уже клиент",IF(COUNTIFS($B$1:B393,B394,$D$1:D393,"учтена")&gt;0,"повтор",IF(C394="","нет канала",IF(COUNTIF(Показатели!$B$9:$F$9,C394)=0,"неизвестный канал","учтена"))))))))</f>
        <v/>
      </c>
      <c r="E394" t="str">
        <f>IF(D394&lt;&gt;"учтена","",IF(COUNTIFS(Оплаты!$B$2:$B$601,B394,Оплаты!$A$2:$A$601,"&gt;="&amp;A394,Оплаты!$D$2:$D$601,"учтена")+COUNTIFS(Оплаты!$B$2:$B$601,B394,Оплаты!$A$2:$A$601,"&gt;="&amp;A394,Оплаты!$D$2:$D$601,"нет суммы")&gt;0,"да","нет"))</f>
        <v/>
      </c>
      <c r="F394" s="6" t="str">
        <f>IF(E394&lt;&gt;"да","",IF(I394&gt;0,"нет суммы",SUMIFS(Оплаты!$C$2:$C$601,Оплаты!$B$2:$B$601,B394,Оплаты!$E$2:$E$601,1)))</f>
        <v/>
      </c>
      <c r="G394" t="str">
        <f>IF(E394&lt;&gt;"да","",COUNTIFS(Оплаты!$B$2:$B$601,B394,Оплаты!$A$2:$A$601,"&gt;="&amp;A394,Оплаты!$D$2:$D$601,"учтена"))</f>
        <v/>
      </c>
      <c r="H394" s="6" t="str">
        <f>IF(E394&lt;&gt;"да","",SUMIFS(Оплаты!$C$2:$C$601,Оплаты!$B$2:$B$601,B394,Оплаты!$A$2:$A$601,"&gt;="&amp;A394,Оплаты!$D$2:$D$601,"учтена"))</f>
        <v/>
      </c>
      <c r="I394" t="str">
        <f>IF(E394&lt;&gt;"да","",COUNTIFS(Оплаты!$B$2:$B$601,B394,Оплаты!$A$2:$A$601,"&gt;="&amp;A394,Оплаты!$D$2:$D$601,"нет суммы"))</f>
        <v/>
      </c>
    </row>
    <row r="395">
      <c r="A395" s="2" t="n"/>
      <c r="B395" s="10" t="n"/>
      <c r="C395" s="10" t="n"/>
      <c r="D395" t="str">
        <f>IF(AND(A395="",B395=""),"",IF(A395="","нет даты",IF(B395="","нет клиента",IF(OR(A395&lt;Показатели!$B$4,A395&gt;Показатели!$B$5),"вне периода",IF(COUNTIFS(Оплаты!$B$2:$B$601,B395,Оплаты!$A$2:$A$601,"&lt;"&amp;A395,Оплаты!$D$2:$D$601,"учтена")&gt;0,"уже клиент",IF(COUNTIFS($B$1:B394,B395,$D$1:D394,"учтена")&gt;0,"повтор",IF(C395="","нет канала",IF(COUNTIF(Показатели!$B$9:$F$9,C395)=0,"неизвестный канал","учтена"))))))))</f>
        <v/>
      </c>
      <c r="E395" t="str">
        <f>IF(D395&lt;&gt;"учтена","",IF(COUNTIFS(Оплаты!$B$2:$B$601,B395,Оплаты!$A$2:$A$601,"&gt;="&amp;A395,Оплаты!$D$2:$D$601,"учтена")+COUNTIFS(Оплаты!$B$2:$B$601,B395,Оплаты!$A$2:$A$601,"&gt;="&amp;A395,Оплаты!$D$2:$D$601,"нет суммы")&gt;0,"да","нет"))</f>
        <v/>
      </c>
      <c r="F395" s="6" t="str">
        <f>IF(E395&lt;&gt;"да","",IF(I395&gt;0,"нет суммы",SUMIFS(Оплаты!$C$2:$C$601,Оплаты!$B$2:$B$601,B395,Оплаты!$E$2:$E$601,1)))</f>
        <v/>
      </c>
      <c r="G395" t="str">
        <f>IF(E395&lt;&gt;"да","",COUNTIFS(Оплаты!$B$2:$B$601,B395,Оплаты!$A$2:$A$601,"&gt;="&amp;A395,Оплаты!$D$2:$D$601,"учтена"))</f>
        <v/>
      </c>
      <c r="H395" s="6" t="str">
        <f>IF(E395&lt;&gt;"да","",SUMIFS(Оплаты!$C$2:$C$601,Оплаты!$B$2:$B$601,B395,Оплаты!$A$2:$A$601,"&gt;="&amp;A395,Оплаты!$D$2:$D$601,"учтена"))</f>
        <v/>
      </c>
      <c r="I395" t="str">
        <f>IF(E395&lt;&gt;"да","",COUNTIFS(Оплаты!$B$2:$B$601,B395,Оплаты!$A$2:$A$601,"&gt;="&amp;A395,Оплаты!$D$2:$D$601,"нет суммы"))</f>
        <v/>
      </c>
    </row>
    <row r="396">
      <c r="A396" s="2" t="n"/>
      <c r="B396" s="10" t="n"/>
      <c r="C396" s="10" t="n"/>
      <c r="D396" t="str">
        <f>IF(AND(A396="",B396=""),"",IF(A396="","нет даты",IF(B396="","нет клиента",IF(OR(A396&lt;Показатели!$B$4,A396&gt;Показатели!$B$5),"вне периода",IF(COUNTIFS(Оплаты!$B$2:$B$601,B396,Оплаты!$A$2:$A$601,"&lt;"&amp;A396,Оплаты!$D$2:$D$601,"учтена")&gt;0,"уже клиент",IF(COUNTIFS($B$1:B395,B396,$D$1:D395,"учтена")&gt;0,"повтор",IF(C396="","нет канала",IF(COUNTIF(Показатели!$B$9:$F$9,C396)=0,"неизвестный канал","учтена"))))))))</f>
        <v/>
      </c>
      <c r="E396" t="str">
        <f>IF(D396&lt;&gt;"учтена","",IF(COUNTIFS(Оплаты!$B$2:$B$601,B396,Оплаты!$A$2:$A$601,"&gt;="&amp;A396,Оплаты!$D$2:$D$601,"учтена")+COUNTIFS(Оплаты!$B$2:$B$601,B396,Оплаты!$A$2:$A$601,"&gt;="&amp;A396,Оплаты!$D$2:$D$601,"нет суммы")&gt;0,"да","нет"))</f>
        <v/>
      </c>
      <c r="F396" s="6" t="str">
        <f>IF(E396&lt;&gt;"да","",IF(I396&gt;0,"нет суммы",SUMIFS(Оплаты!$C$2:$C$601,Оплаты!$B$2:$B$601,B396,Оплаты!$E$2:$E$601,1)))</f>
        <v/>
      </c>
      <c r="G396" t="str">
        <f>IF(E396&lt;&gt;"да","",COUNTIFS(Оплаты!$B$2:$B$601,B396,Оплаты!$A$2:$A$601,"&gt;="&amp;A396,Оплаты!$D$2:$D$601,"учтена"))</f>
        <v/>
      </c>
      <c r="H396" s="6" t="str">
        <f>IF(E396&lt;&gt;"да","",SUMIFS(Оплаты!$C$2:$C$601,Оплаты!$B$2:$B$601,B396,Оплаты!$A$2:$A$601,"&gt;="&amp;A396,Оплаты!$D$2:$D$601,"учтена"))</f>
        <v/>
      </c>
      <c r="I396" t="str">
        <f>IF(E396&lt;&gt;"да","",COUNTIFS(Оплаты!$B$2:$B$601,B396,Оплаты!$A$2:$A$601,"&gt;="&amp;A396,Оплаты!$D$2:$D$601,"нет суммы"))</f>
        <v/>
      </c>
    </row>
    <row r="397">
      <c r="A397" s="2" t="n"/>
      <c r="B397" s="10" t="n"/>
      <c r="C397" s="10" t="n"/>
      <c r="D397" t="str">
        <f>IF(AND(A397="",B397=""),"",IF(A397="","нет даты",IF(B397="","нет клиента",IF(OR(A397&lt;Показатели!$B$4,A397&gt;Показатели!$B$5),"вне периода",IF(COUNTIFS(Оплаты!$B$2:$B$601,B397,Оплаты!$A$2:$A$601,"&lt;"&amp;A397,Оплаты!$D$2:$D$601,"учтена")&gt;0,"уже клиент",IF(COUNTIFS($B$1:B396,B397,$D$1:D396,"учтена")&gt;0,"повтор",IF(C397="","нет канала",IF(COUNTIF(Показатели!$B$9:$F$9,C397)=0,"неизвестный канал","учтена"))))))))</f>
        <v/>
      </c>
      <c r="E397" t="str">
        <f>IF(D397&lt;&gt;"учтена","",IF(COUNTIFS(Оплаты!$B$2:$B$601,B397,Оплаты!$A$2:$A$601,"&gt;="&amp;A397,Оплаты!$D$2:$D$601,"учтена")+COUNTIFS(Оплаты!$B$2:$B$601,B397,Оплаты!$A$2:$A$601,"&gt;="&amp;A397,Оплаты!$D$2:$D$601,"нет суммы")&gt;0,"да","нет"))</f>
        <v/>
      </c>
      <c r="F397" s="6" t="str">
        <f>IF(E397&lt;&gt;"да","",IF(I397&gt;0,"нет суммы",SUMIFS(Оплаты!$C$2:$C$601,Оплаты!$B$2:$B$601,B397,Оплаты!$E$2:$E$601,1)))</f>
        <v/>
      </c>
      <c r="G397" t="str">
        <f>IF(E397&lt;&gt;"да","",COUNTIFS(Оплаты!$B$2:$B$601,B397,Оплаты!$A$2:$A$601,"&gt;="&amp;A397,Оплаты!$D$2:$D$601,"учтена"))</f>
        <v/>
      </c>
      <c r="H397" s="6" t="str">
        <f>IF(E397&lt;&gt;"да","",SUMIFS(Оплаты!$C$2:$C$601,Оплаты!$B$2:$B$601,B397,Оплаты!$A$2:$A$601,"&gt;="&amp;A397,Оплаты!$D$2:$D$601,"учтена"))</f>
        <v/>
      </c>
      <c r="I397" t="str">
        <f>IF(E397&lt;&gt;"да","",COUNTIFS(Оплаты!$B$2:$B$601,B397,Оплаты!$A$2:$A$601,"&gt;="&amp;A397,Оплаты!$D$2:$D$601,"нет суммы"))</f>
        <v/>
      </c>
    </row>
    <row r="398">
      <c r="A398" s="2" t="n"/>
      <c r="B398" s="10" t="n"/>
      <c r="C398" s="10" t="n"/>
      <c r="D398" t="str">
        <f>IF(AND(A398="",B398=""),"",IF(A398="","нет даты",IF(B398="","нет клиента",IF(OR(A398&lt;Показатели!$B$4,A398&gt;Показатели!$B$5),"вне периода",IF(COUNTIFS(Оплаты!$B$2:$B$601,B398,Оплаты!$A$2:$A$601,"&lt;"&amp;A398,Оплаты!$D$2:$D$601,"учтена")&gt;0,"уже клиент",IF(COUNTIFS($B$1:B397,B398,$D$1:D397,"учтена")&gt;0,"повтор",IF(C398="","нет канала",IF(COUNTIF(Показатели!$B$9:$F$9,C398)=0,"неизвестный канал","учтена"))))))))</f>
        <v/>
      </c>
      <c r="E398" t="str">
        <f>IF(D398&lt;&gt;"учтена","",IF(COUNTIFS(Оплаты!$B$2:$B$601,B398,Оплаты!$A$2:$A$601,"&gt;="&amp;A398,Оплаты!$D$2:$D$601,"учтена")+COUNTIFS(Оплаты!$B$2:$B$601,B398,Оплаты!$A$2:$A$601,"&gt;="&amp;A398,Оплаты!$D$2:$D$601,"нет суммы")&gt;0,"да","нет"))</f>
        <v/>
      </c>
      <c r="F398" s="6" t="str">
        <f>IF(E398&lt;&gt;"да","",IF(I398&gt;0,"нет суммы",SUMIFS(Оплаты!$C$2:$C$601,Оплаты!$B$2:$B$601,B398,Оплаты!$E$2:$E$601,1)))</f>
        <v/>
      </c>
      <c r="G398" t="str">
        <f>IF(E398&lt;&gt;"да","",COUNTIFS(Оплаты!$B$2:$B$601,B398,Оплаты!$A$2:$A$601,"&gt;="&amp;A398,Оплаты!$D$2:$D$601,"учтена"))</f>
        <v/>
      </c>
      <c r="H398" s="6" t="str">
        <f>IF(E398&lt;&gt;"да","",SUMIFS(Оплаты!$C$2:$C$601,Оплаты!$B$2:$B$601,B398,Оплаты!$A$2:$A$601,"&gt;="&amp;A398,Оплаты!$D$2:$D$601,"учтена"))</f>
        <v/>
      </c>
      <c r="I398" t="str">
        <f>IF(E398&lt;&gt;"да","",COUNTIFS(Оплаты!$B$2:$B$601,B398,Оплаты!$A$2:$A$601,"&gt;="&amp;A398,Оплаты!$D$2:$D$601,"нет суммы"))</f>
        <v/>
      </c>
    </row>
    <row r="399">
      <c r="A399" s="2" t="n"/>
      <c r="B399" s="10" t="n"/>
      <c r="C399" s="10" t="n"/>
      <c r="D399" t="str">
        <f>IF(AND(A399="",B399=""),"",IF(A399="","нет даты",IF(B399="","нет клиента",IF(OR(A399&lt;Показатели!$B$4,A399&gt;Показатели!$B$5),"вне периода",IF(COUNTIFS(Оплаты!$B$2:$B$601,B399,Оплаты!$A$2:$A$601,"&lt;"&amp;A399,Оплаты!$D$2:$D$601,"учтена")&gt;0,"уже клиент",IF(COUNTIFS($B$1:B398,B399,$D$1:D398,"учтена")&gt;0,"повтор",IF(C399="","нет канала",IF(COUNTIF(Показатели!$B$9:$F$9,C399)=0,"неизвестный канал","учтена"))))))))</f>
        <v/>
      </c>
      <c r="E399" t="str">
        <f>IF(D399&lt;&gt;"учтена","",IF(COUNTIFS(Оплаты!$B$2:$B$601,B399,Оплаты!$A$2:$A$601,"&gt;="&amp;A399,Оплаты!$D$2:$D$601,"учтена")+COUNTIFS(Оплаты!$B$2:$B$601,B399,Оплаты!$A$2:$A$601,"&gt;="&amp;A399,Оплаты!$D$2:$D$601,"нет суммы")&gt;0,"да","нет"))</f>
        <v/>
      </c>
      <c r="F399" s="6" t="str">
        <f>IF(E399&lt;&gt;"да","",IF(I399&gt;0,"нет суммы",SUMIFS(Оплаты!$C$2:$C$601,Оплаты!$B$2:$B$601,B399,Оплаты!$E$2:$E$601,1)))</f>
        <v/>
      </c>
      <c r="G399" t="str">
        <f>IF(E399&lt;&gt;"да","",COUNTIFS(Оплаты!$B$2:$B$601,B399,Оплаты!$A$2:$A$601,"&gt;="&amp;A399,Оплаты!$D$2:$D$601,"учтена"))</f>
        <v/>
      </c>
      <c r="H399" s="6" t="str">
        <f>IF(E399&lt;&gt;"да","",SUMIFS(Оплаты!$C$2:$C$601,Оплаты!$B$2:$B$601,B399,Оплаты!$A$2:$A$601,"&gt;="&amp;A399,Оплаты!$D$2:$D$601,"учтена"))</f>
        <v/>
      </c>
      <c r="I399" t="str">
        <f>IF(E399&lt;&gt;"да","",COUNTIFS(Оплаты!$B$2:$B$601,B399,Оплаты!$A$2:$A$601,"&gt;="&amp;A399,Оплаты!$D$2:$D$601,"нет суммы"))</f>
        <v/>
      </c>
    </row>
    <row r="400">
      <c r="A400" s="2" t="n"/>
      <c r="B400" s="10" t="n"/>
      <c r="C400" s="10" t="n"/>
      <c r="D400" t="str">
        <f>IF(AND(A400="",B400=""),"",IF(A400="","нет даты",IF(B400="","нет клиента",IF(OR(A400&lt;Показатели!$B$4,A400&gt;Показатели!$B$5),"вне периода",IF(COUNTIFS(Оплаты!$B$2:$B$601,B400,Оплаты!$A$2:$A$601,"&lt;"&amp;A400,Оплаты!$D$2:$D$601,"учтена")&gt;0,"уже клиент",IF(COUNTIFS($B$1:B399,B400,$D$1:D399,"учтена")&gt;0,"повтор",IF(C400="","нет канала",IF(COUNTIF(Показатели!$B$9:$F$9,C400)=0,"неизвестный канал","учтена"))))))))</f>
        <v/>
      </c>
      <c r="E400" t="str">
        <f>IF(D400&lt;&gt;"учтена","",IF(COUNTIFS(Оплаты!$B$2:$B$601,B400,Оплаты!$A$2:$A$601,"&gt;="&amp;A400,Оплаты!$D$2:$D$601,"учтена")+COUNTIFS(Оплаты!$B$2:$B$601,B400,Оплаты!$A$2:$A$601,"&gt;="&amp;A400,Оплаты!$D$2:$D$601,"нет суммы")&gt;0,"да","нет"))</f>
        <v/>
      </c>
      <c r="F400" s="6" t="str">
        <f>IF(E400&lt;&gt;"да","",IF(I400&gt;0,"нет суммы",SUMIFS(Оплаты!$C$2:$C$601,Оплаты!$B$2:$B$601,B400,Оплаты!$E$2:$E$601,1)))</f>
        <v/>
      </c>
      <c r="G400" t="str">
        <f>IF(E400&lt;&gt;"да","",COUNTIFS(Оплаты!$B$2:$B$601,B400,Оплаты!$A$2:$A$601,"&gt;="&amp;A400,Оплаты!$D$2:$D$601,"учтена"))</f>
        <v/>
      </c>
      <c r="H400" s="6" t="str">
        <f>IF(E400&lt;&gt;"да","",SUMIFS(Оплаты!$C$2:$C$601,Оплаты!$B$2:$B$601,B400,Оплаты!$A$2:$A$601,"&gt;="&amp;A400,Оплаты!$D$2:$D$601,"учтена"))</f>
        <v/>
      </c>
      <c r="I400" t="str">
        <f>IF(E400&lt;&gt;"да","",COUNTIFS(Оплаты!$B$2:$B$601,B400,Оплаты!$A$2:$A$601,"&gt;="&amp;A400,Оплаты!$D$2:$D$601,"нет суммы"))</f>
        <v/>
      </c>
    </row>
    <row r="401">
      <c r="A401" s="2" t="n"/>
      <c r="B401" s="10" t="n"/>
      <c r="C401" s="10" t="n"/>
      <c r="D401" t="str">
        <f>IF(AND(A401="",B401=""),"",IF(A401="","нет даты",IF(B401="","нет клиента",IF(OR(A401&lt;Показатели!$B$4,A401&gt;Показатели!$B$5),"вне периода",IF(COUNTIFS(Оплаты!$B$2:$B$601,B401,Оплаты!$A$2:$A$601,"&lt;"&amp;A401,Оплаты!$D$2:$D$601,"учтена")&gt;0,"уже клиент",IF(COUNTIFS($B$1:B400,B401,$D$1:D400,"учтена")&gt;0,"повтор",IF(C401="","нет канала",IF(COUNTIF(Показатели!$B$9:$F$9,C401)=0,"неизвестный канал","учтена"))))))))</f>
        <v/>
      </c>
      <c r="E401" t="str">
        <f>IF(D401&lt;&gt;"учтена","",IF(COUNTIFS(Оплаты!$B$2:$B$601,B401,Оплаты!$A$2:$A$601,"&gt;="&amp;A401,Оплаты!$D$2:$D$601,"учтена")+COUNTIFS(Оплаты!$B$2:$B$601,B401,Оплаты!$A$2:$A$601,"&gt;="&amp;A401,Оплаты!$D$2:$D$601,"нет суммы")&gt;0,"да","нет"))</f>
        <v/>
      </c>
      <c r="F401" s="6" t="str">
        <f>IF(E401&lt;&gt;"да","",IF(I401&gt;0,"нет суммы",SUMIFS(Оплаты!$C$2:$C$601,Оплаты!$B$2:$B$601,B401,Оплаты!$E$2:$E$601,1)))</f>
        <v/>
      </c>
      <c r="G401" t="str">
        <f>IF(E401&lt;&gt;"да","",COUNTIFS(Оплаты!$B$2:$B$601,B401,Оплаты!$A$2:$A$601,"&gt;="&amp;A401,Оплаты!$D$2:$D$601,"учтена"))</f>
        <v/>
      </c>
      <c r="H401" s="6" t="str">
        <f>IF(E401&lt;&gt;"да","",SUMIFS(Оплаты!$C$2:$C$601,Оплаты!$B$2:$B$601,B401,Оплаты!$A$2:$A$601,"&gt;="&amp;A401,Оплаты!$D$2:$D$601,"учтена"))</f>
        <v/>
      </c>
      <c r="I401" t="str">
        <f>IF(E401&lt;&gt;"да","",COUNTIFS(Оплаты!$B$2:$B$601,B401,Оплаты!$A$2:$A$601,"&gt;="&amp;A401,Оплаты!$D$2:$D$601,"нет суммы"))</f>
        <v/>
      </c>
    </row>
  </sheetData>
  <dataValidations count="1">
    <dataValidation sqref="C2:C401" showDropDown="0" showInputMessage="0" showErrorMessage="0" allowBlank="1" type="list">
      <formula1>Показатели!$B$9:$F$9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4" customWidth="1" min="4" max="4"/>
    <col width="12" customWidth="1" min="5" max="5"/>
    <col width="14" customWidth="1" min="6" max="6"/>
  </cols>
  <sheetData>
    <row r="1">
      <c r="A1" s="9" t="inlineStr">
        <is>
          <t>Дата оплаты</t>
        </is>
      </c>
      <c r="B1" s="9" t="inlineStr">
        <is>
          <t>Клиент (как в обращениях)</t>
        </is>
      </c>
      <c r="C1" s="9" t="inlineStr">
        <is>
          <t>Сумма, ₽</t>
        </is>
      </c>
      <c r="D1" s="9" t="inlineStr">
        <is>
          <t>Статус строки</t>
        </is>
      </c>
      <c r="E1" s="9" t="inlineStr">
        <is>
          <t>Номер заказа клиента</t>
        </is>
      </c>
      <c r="F1" s="9" t="inlineStr">
        <is>
          <t>Обращение в журнале</t>
        </is>
      </c>
    </row>
    <row r="2">
      <c r="A2" s="2" t="n">
        <v>46298</v>
      </c>
      <c r="B2" s="10" t="inlineStr">
        <is>
          <t>Д-001</t>
        </is>
      </c>
      <c r="C2" s="11" t="n">
        <v>2100</v>
      </c>
      <c r="D2" t="str">
        <f>IF(AND(A2="",B2="",C2=""),"",IF(A2="","нет даты",IF(B2="","нет клиента",IF(NOT(ISNUMBER(C2)),"нет суммы",IF(A2&gt;Показатели!$B$6,"после среза",IF(COUNTIFS($A$1:A1,A2,$B$1:B1,B2,$C$1:C1,C2)&gt;0,"дубль","учтена"))))))</f>
        <v>учтена</v>
      </c>
      <c r="E2">
        <f>IF(D2&lt;&gt;"учтена","",1+COUNTIFS($B$2:$B$601,B2,$A$2:$A$601,"&lt;"&amp;A2,$D$2:$D$601,"учтена")+COUNTIFS($B$1:B1,B2,$A$1:A1,A2,$D$1:D1,"учтена"))</f>
        <v>1</v>
      </c>
      <c r="F2" t="str">
        <f>IF(D2&lt;&gt;"учтена","",IF(COUNTIF(Обращения!$B$2:$B$401,B2)=0,"нет обращения","есть"))</f>
        <v>есть</v>
      </c>
    </row>
    <row r="3">
      <c r="A3" s="2" t="n">
        <v>46305</v>
      </c>
      <c r="B3" s="10" t="inlineStr">
        <is>
          <t>Д-001</t>
        </is>
      </c>
      <c r="C3" s="11" t="n">
        <v>2000</v>
      </c>
      <c r="D3" t="str">
        <f>IF(AND(A3="",B3="",C3=""),"",IF(A3="","нет даты",IF(B3="","нет клиента",IF(NOT(ISNUMBER(C3)),"нет суммы",IF(A3&gt;Показатели!$B$6,"после среза",IF(COUNTIFS($A$1:A2,A3,$B$1:B2,B3,$C$1:C2,C3)&gt;0,"дубль","учтена"))))))</f>
        <v>учтена</v>
      </c>
      <c r="E3">
        <f>IF(D3&lt;&gt;"учтена","",1+COUNTIFS($B$2:$B$601,B3,$A$2:$A$601,"&lt;"&amp;A3,$D$2:$D$601,"учтена")+COUNTIFS($B$1:B2,B3,$A$1:A2,A3,$D$1:D2,"учтена"))</f>
        <v>2</v>
      </c>
      <c r="F3" t="str">
        <f>IF(D3&lt;&gt;"учтена","",IF(COUNTIF(Обращения!$B$2:$B$401,B3)=0,"нет обращения","есть"))</f>
        <v>есть</v>
      </c>
    </row>
    <row r="4">
      <c r="A4" s="2" t="n">
        <v>46301</v>
      </c>
      <c r="B4" s="10" t="inlineStr">
        <is>
          <t>Д-002</t>
        </is>
      </c>
      <c r="C4" s="11" t="n">
        <v>2700</v>
      </c>
      <c r="D4" t="str">
        <f>IF(AND(A4="",B4="",C4=""),"",IF(A4="","нет даты",IF(B4="","нет клиента",IF(NOT(ISNUMBER(C4)),"нет суммы",IF(A4&gt;Показатели!$B$6,"после среза",IF(COUNTIFS($A$1:A3,A4,$B$1:B3,B4,$C$1:C3,C4)&gt;0,"дубль","учтена"))))))</f>
        <v>учтена</v>
      </c>
      <c r="E4">
        <f>IF(D4&lt;&gt;"учтена","",1+COUNTIFS($B$2:$B$601,B4,$A$2:$A$601,"&lt;"&amp;A4,$D$2:$D$601,"учтена")+COUNTIFS($B$1:B3,B4,$A$1:A3,A4,$D$1:D3,"учтена"))</f>
        <v>1</v>
      </c>
      <c r="F4" t="str">
        <f>IF(D4&lt;&gt;"учтена","",IF(COUNTIF(Обращения!$B$2:$B$401,B4)=0,"нет обращения","есть"))</f>
        <v>есть</v>
      </c>
    </row>
    <row r="5">
      <c r="A5" s="2" t="n">
        <v>46308</v>
      </c>
      <c r="B5" s="10" t="inlineStr">
        <is>
          <t>Д-002</t>
        </is>
      </c>
      <c r="C5" s="11" t="n">
        <v>2400</v>
      </c>
      <c r="D5" t="str">
        <f>IF(AND(A5="",B5="",C5=""),"",IF(A5="","нет даты",IF(B5="","нет клиента",IF(NOT(ISNUMBER(C5)),"нет суммы",IF(A5&gt;Показатели!$B$6,"после среза",IF(COUNTIFS($A$1:A4,A5,$B$1:B4,B5,$C$1:C4,C5)&gt;0,"дубль","учтена"))))))</f>
        <v>учтена</v>
      </c>
      <c r="E5">
        <f>IF(D5&lt;&gt;"учтена","",1+COUNTIFS($B$2:$B$601,B5,$A$2:$A$601,"&lt;"&amp;A5,$D$2:$D$601,"учтена")+COUNTIFS($B$1:B4,B5,$A$1:A4,A5,$D$1:D4,"учтена"))</f>
        <v>2</v>
      </c>
      <c r="F5" t="str">
        <f>IF(D5&lt;&gt;"учтена","",IF(COUNTIF(Обращения!$B$2:$B$401,B5)=0,"нет обращения","есть"))</f>
        <v>есть</v>
      </c>
    </row>
    <row r="6">
      <c r="A6" s="2" t="n">
        <v>46304</v>
      </c>
      <c r="B6" s="10" t="inlineStr">
        <is>
          <t>Д-003</t>
        </is>
      </c>
      <c r="C6" s="11" t="n">
        <v>2100</v>
      </c>
      <c r="D6" t="str">
        <f>IF(AND(A6="",B6="",C6=""),"",IF(A6="","нет даты",IF(B6="","нет клиента",IF(NOT(ISNUMBER(C6)),"нет суммы",IF(A6&gt;Показатели!$B$6,"после среза",IF(COUNTIFS($A$1:A5,A6,$B$1:B5,B6,$C$1:C5,C6)&gt;0,"дубль","учтена"))))))</f>
        <v>учтена</v>
      </c>
      <c r="E6">
        <f>IF(D6&lt;&gt;"учтена","",1+COUNTIFS($B$2:$B$601,B6,$A$2:$A$601,"&lt;"&amp;A6,$D$2:$D$601,"учтена")+COUNTIFS($B$1:B5,B6,$A$1:A5,A6,$D$1:D5,"учтена"))</f>
        <v>1</v>
      </c>
      <c r="F6" t="str">
        <f>IF(D6&lt;&gt;"учтена","",IF(COUNTIF(Обращения!$B$2:$B$401,B6)=0,"нет обращения","есть"))</f>
        <v>есть</v>
      </c>
    </row>
    <row r="7">
      <c r="A7" s="2" t="n">
        <v>46311</v>
      </c>
      <c r="B7" s="10" t="inlineStr">
        <is>
          <t>Д-003</t>
        </is>
      </c>
      <c r="C7" s="11" t="n">
        <v>2000</v>
      </c>
      <c r="D7" t="str">
        <f>IF(AND(A7="",B7="",C7=""),"",IF(A7="","нет даты",IF(B7="","нет клиента",IF(NOT(ISNUMBER(C7)),"нет суммы",IF(A7&gt;Показатели!$B$6,"после среза",IF(COUNTIFS($A$1:A6,A7,$B$1:B6,B7,$C$1:C6,C7)&gt;0,"дубль","учтена"))))))</f>
        <v>учтена</v>
      </c>
      <c r="E7">
        <f>IF(D7&lt;&gt;"учтена","",1+COUNTIFS($B$2:$B$601,B7,$A$2:$A$601,"&lt;"&amp;A7,$D$2:$D$601,"учтена")+COUNTIFS($B$1:B6,B7,$A$1:A6,A7,$D$1:D6,"учтена"))</f>
        <v>2</v>
      </c>
      <c r="F7" t="str">
        <f>IF(D7&lt;&gt;"учтена","",IF(COUNTIF(Обращения!$B$2:$B$401,B7)=0,"нет обращения","есть"))</f>
        <v>есть</v>
      </c>
    </row>
    <row r="8">
      <c r="A8" s="2" t="n">
        <v>46307</v>
      </c>
      <c r="B8" s="10" t="inlineStr">
        <is>
          <t>Д-004</t>
        </is>
      </c>
      <c r="C8" s="11" t="n">
        <v>2700</v>
      </c>
      <c r="D8" t="str">
        <f>IF(AND(A8="",B8="",C8=""),"",IF(A8="","нет даты",IF(B8="","нет клиента",IF(NOT(ISNUMBER(C8)),"нет суммы",IF(A8&gt;Показатели!$B$6,"после среза",IF(COUNTIFS($A$1:A7,A8,$B$1:B7,B8,$C$1:C7,C8)&gt;0,"дубль","учтена"))))))</f>
        <v>учтена</v>
      </c>
      <c r="E8">
        <f>IF(D8&lt;&gt;"учтена","",1+COUNTIFS($B$2:$B$601,B8,$A$2:$A$601,"&lt;"&amp;A8,$D$2:$D$601,"учтена")+COUNTIFS($B$1:B7,B8,$A$1:A7,A8,$D$1:D7,"учтена"))</f>
        <v>1</v>
      </c>
      <c r="F8" t="str">
        <f>IF(D8&lt;&gt;"учтена","",IF(COUNTIF(Обращения!$B$2:$B$401,B8)=0,"нет обращения","есть"))</f>
        <v>есть</v>
      </c>
    </row>
    <row r="9">
      <c r="A9" s="2" t="n">
        <v>46314</v>
      </c>
      <c r="B9" s="10" t="inlineStr">
        <is>
          <t>Д-004</t>
        </is>
      </c>
      <c r="C9" s="11" t="n">
        <v>2400</v>
      </c>
      <c r="D9" t="str">
        <f>IF(AND(A9="",B9="",C9=""),"",IF(A9="","нет даты",IF(B9="","нет клиента",IF(NOT(ISNUMBER(C9)),"нет суммы",IF(A9&gt;Показатели!$B$6,"после среза",IF(COUNTIFS($A$1:A8,A9,$B$1:B8,B9,$C$1:C8,C9)&gt;0,"дубль","учтена"))))))</f>
        <v>учтена</v>
      </c>
      <c r="E9">
        <f>IF(D9&lt;&gt;"учтена","",1+COUNTIFS($B$2:$B$601,B9,$A$2:$A$601,"&lt;"&amp;A9,$D$2:$D$601,"учтена")+COUNTIFS($B$1:B8,B9,$A$1:A8,A9,$D$1:D8,"учтена"))</f>
        <v>2</v>
      </c>
      <c r="F9" t="str">
        <f>IF(D9&lt;&gt;"учтена","",IF(COUNTIF(Обращения!$B$2:$B$401,B9)=0,"нет обращения","есть"))</f>
        <v>есть</v>
      </c>
    </row>
    <row r="10">
      <c r="A10" s="2" t="n">
        <v>46310</v>
      </c>
      <c r="B10" s="10" t="inlineStr">
        <is>
          <t>Д-005</t>
        </is>
      </c>
      <c r="C10" s="11" t="n">
        <v>2100</v>
      </c>
      <c r="D10" t="str">
        <f>IF(AND(A10="",B10="",C10=""),"",IF(A10="","нет даты",IF(B10="","нет клиента",IF(NOT(ISNUMBER(C10)),"нет суммы",IF(A10&gt;Показатели!$B$6,"после среза",IF(COUNTIFS($A$1:A9,A10,$B$1:B9,B10,$C$1:C9,C10)&gt;0,"дубль","учтена"))))))</f>
        <v>учтена</v>
      </c>
      <c r="E10">
        <f>IF(D10&lt;&gt;"учтена","",1+COUNTIFS($B$2:$B$601,B10,$A$2:$A$601,"&lt;"&amp;A10,$D$2:$D$601,"учтена")+COUNTIFS($B$1:B9,B10,$A$1:A9,A10,$D$1:D9,"учтена"))</f>
        <v>1</v>
      </c>
      <c r="F10" t="str">
        <f>IF(D10&lt;&gt;"учтена","",IF(COUNTIF(Обращения!$B$2:$B$401,B10)=0,"нет обращения","есть"))</f>
        <v>есть</v>
      </c>
    </row>
    <row r="11">
      <c r="A11" s="2" t="n">
        <v>46317</v>
      </c>
      <c r="B11" s="10" t="inlineStr">
        <is>
          <t>Д-005</t>
        </is>
      </c>
      <c r="C11" s="11" t="n">
        <v>2000</v>
      </c>
      <c r="D11" t="str">
        <f>IF(AND(A11="",B11="",C11=""),"",IF(A11="","нет даты",IF(B11="","нет клиента",IF(NOT(ISNUMBER(C11)),"нет суммы",IF(A11&gt;Показатели!$B$6,"после среза",IF(COUNTIFS($A$1:A10,A11,$B$1:B10,B11,$C$1:C10,C11)&gt;0,"дубль","учтена"))))))</f>
        <v>учтена</v>
      </c>
      <c r="E11">
        <f>IF(D11&lt;&gt;"учтена","",1+COUNTIFS($B$2:$B$601,B11,$A$2:$A$601,"&lt;"&amp;A11,$D$2:$D$601,"учтена")+COUNTIFS($B$1:B10,B11,$A$1:A10,A11,$D$1:D10,"учтена"))</f>
        <v>2</v>
      </c>
      <c r="F11" t="str">
        <f>IF(D11&lt;&gt;"учтена","",IF(COUNTIF(Обращения!$B$2:$B$401,B11)=0,"нет обращения","есть"))</f>
        <v>есть</v>
      </c>
    </row>
    <row r="12">
      <c r="A12" s="2" t="n">
        <v>46313</v>
      </c>
      <c r="B12" s="10" t="inlineStr">
        <is>
          <t>Д-006</t>
        </is>
      </c>
      <c r="C12" s="11" t="n">
        <v>2700</v>
      </c>
      <c r="D12" t="str">
        <f>IF(AND(A12="",B12="",C12=""),"",IF(A12="","нет даты",IF(B12="","нет клиента",IF(NOT(ISNUMBER(C12)),"нет суммы",IF(A12&gt;Показатели!$B$6,"после среза",IF(COUNTIFS($A$1:A11,A12,$B$1:B11,B12,$C$1:C11,C12)&gt;0,"дубль","учтена"))))))</f>
        <v>учтена</v>
      </c>
      <c r="E12">
        <f>IF(D12&lt;&gt;"учтена","",1+COUNTIFS($B$2:$B$601,B12,$A$2:$A$601,"&lt;"&amp;A12,$D$2:$D$601,"учтена")+COUNTIFS($B$1:B11,B12,$A$1:A11,A12,$D$1:D11,"учтена"))</f>
        <v>1</v>
      </c>
      <c r="F12" t="str">
        <f>IF(D12&lt;&gt;"учтена","",IF(COUNTIF(Обращения!$B$2:$B$401,B12)=0,"нет обращения","есть"))</f>
        <v>есть</v>
      </c>
    </row>
    <row r="13">
      <c r="A13" s="2" t="n">
        <v>46320</v>
      </c>
      <c r="B13" s="10" t="inlineStr">
        <is>
          <t>Д-006</t>
        </is>
      </c>
      <c r="C13" s="11" t="n">
        <v>2400</v>
      </c>
      <c r="D13" t="str">
        <f>IF(AND(A13="",B13="",C13=""),"",IF(A13="","нет даты",IF(B13="","нет клиента",IF(NOT(ISNUMBER(C13)),"нет суммы",IF(A13&gt;Показатели!$B$6,"после среза",IF(COUNTIFS($A$1:A12,A13,$B$1:B12,B13,$C$1:C12,C13)&gt;0,"дубль","учтена"))))))</f>
        <v>учтена</v>
      </c>
      <c r="E13">
        <f>IF(D13&lt;&gt;"учтена","",1+COUNTIFS($B$2:$B$601,B13,$A$2:$A$601,"&lt;"&amp;A13,$D$2:$D$601,"учтена")+COUNTIFS($B$1:B12,B13,$A$1:A12,A13,$D$1:D12,"учтена"))</f>
        <v>2</v>
      </c>
      <c r="F13" t="str">
        <f>IF(D13&lt;&gt;"учтена","",IF(COUNTIF(Обращения!$B$2:$B$401,B13)=0,"нет обращения","есть"))</f>
        <v>есть</v>
      </c>
    </row>
    <row r="14">
      <c r="A14" s="2" t="n">
        <v>46298</v>
      </c>
      <c r="B14" s="10" t="inlineStr">
        <is>
          <t>Д-007</t>
        </is>
      </c>
      <c r="C14" s="11" t="n">
        <v>2100</v>
      </c>
      <c r="D14" t="str">
        <f>IF(AND(A14="",B14="",C14=""),"",IF(A14="","нет даты",IF(B14="","нет клиента",IF(NOT(ISNUMBER(C14)),"нет суммы",IF(A14&gt;Показатели!$B$6,"после среза",IF(COUNTIFS($A$1:A13,A14,$B$1:B13,B14,$C$1:C13,C14)&gt;0,"дубль","учтена"))))))</f>
        <v>учтена</v>
      </c>
      <c r="E14">
        <f>IF(D14&lt;&gt;"учтена","",1+COUNTIFS($B$2:$B$601,B14,$A$2:$A$601,"&lt;"&amp;A14,$D$2:$D$601,"учтена")+COUNTIFS($B$1:B13,B14,$A$1:A13,A14,$D$1:D13,"учтена"))</f>
        <v>1</v>
      </c>
      <c r="F14" t="str">
        <f>IF(D14&lt;&gt;"учтена","",IF(COUNTIF(Обращения!$B$2:$B$401,B14)=0,"нет обращения","есть"))</f>
        <v>есть</v>
      </c>
    </row>
    <row r="15">
      <c r="A15" s="2" t="n">
        <v>46301</v>
      </c>
      <c r="B15" s="10" t="inlineStr">
        <is>
          <t>Д-008</t>
        </is>
      </c>
      <c r="C15" s="11" t="n">
        <v>2700</v>
      </c>
      <c r="D15" t="str">
        <f>IF(AND(A15="",B15="",C15=""),"",IF(A15="","нет даты",IF(B15="","нет клиента",IF(NOT(ISNUMBER(C15)),"нет суммы",IF(A15&gt;Показатели!$B$6,"после среза",IF(COUNTIFS($A$1:A14,A15,$B$1:B14,B15,$C$1:C14,C15)&gt;0,"дубль","учтена"))))))</f>
        <v>учтена</v>
      </c>
      <c r="E15">
        <f>IF(D15&lt;&gt;"учтена","",1+COUNTIFS($B$2:$B$601,B15,$A$2:$A$601,"&lt;"&amp;A15,$D$2:$D$601,"учтена")+COUNTIFS($B$1:B14,B15,$A$1:A14,A15,$D$1:D14,"учтена"))</f>
        <v>1</v>
      </c>
      <c r="F15" t="str">
        <f>IF(D15&lt;&gt;"учтена","",IF(COUNTIF(Обращения!$B$2:$B$401,B15)=0,"нет обращения","есть"))</f>
        <v>есть</v>
      </c>
    </row>
    <row r="16">
      <c r="A16" s="2" t="n">
        <v>46304</v>
      </c>
      <c r="B16" s="10" t="inlineStr">
        <is>
          <t>Д-009</t>
        </is>
      </c>
      <c r="C16" s="11" t="n">
        <v>2100</v>
      </c>
      <c r="D16" t="str">
        <f>IF(AND(A16="",B16="",C16=""),"",IF(A16="","нет даты",IF(B16="","нет клиента",IF(NOT(ISNUMBER(C16)),"нет суммы",IF(A16&gt;Показатели!$B$6,"после среза",IF(COUNTIFS($A$1:A15,A16,$B$1:B15,B16,$C$1:C15,C16)&gt;0,"дубль","учтена"))))))</f>
        <v>учтена</v>
      </c>
      <c r="E16">
        <f>IF(D16&lt;&gt;"учтена","",1+COUNTIFS($B$2:$B$601,B16,$A$2:$A$601,"&lt;"&amp;A16,$D$2:$D$601,"учтена")+COUNTIFS($B$1:B15,B16,$A$1:A15,A16,$D$1:D15,"учтена"))</f>
        <v>1</v>
      </c>
      <c r="F16" t="str">
        <f>IF(D16&lt;&gt;"учтена","",IF(COUNTIF(Обращения!$B$2:$B$401,B16)=0,"нет обращения","есть"))</f>
        <v>есть</v>
      </c>
    </row>
    <row r="17">
      <c r="A17" s="2" t="n">
        <v>46307</v>
      </c>
      <c r="B17" s="10" t="inlineStr">
        <is>
          <t>Д-010</t>
        </is>
      </c>
      <c r="C17" s="11" t="n">
        <v>2700</v>
      </c>
      <c r="D17" t="str">
        <f>IF(AND(A17="",B17="",C17=""),"",IF(A17="","нет даты",IF(B17="","нет клиента",IF(NOT(ISNUMBER(C17)),"нет суммы",IF(A17&gt;Показатели!$B$6,"после среза",IF(COUNTIFS($A$1:A16,A17,$B$1:B16,B17,$C$1:C16,C17)&gt;0,"дубль","учтена"))))))</f>
        <v>учтена</v>
      </c>
      <c r="E17">
        <f>IF(D17&lt;&gt;"учтена","",1+COUNTIFS($B$2:$B$601,B17,$A$2:$A$601,"&lt;"&amp;A17,$D$2:$D$601,"учтена")+COUNTIFS($B$1:B16,B17,$A$1:A16,A17,$D$1:D16,"учтена"))</f>
        <v>1</v>
      </c>
      <c r="F17" t="str">
        <f>IF(D17&lt;&gt;"учтена","",IF(COUNTIF(Обращения!$B$2:$B$401,B17)=0,"нет обращения","есть"))</f>
        <v>есть</v>
      </c>
    </row>
    <row r="18">
      <c r="A18" s="2" t="n">
        <v>46310</v>
      </c>
      <c r="B18" s="10" t="inlineStr">
        <is>
          <t>Д-011</t>
        </is>
      </c>
      <c r="C18" s="11" t="n">
        <v>2100</v>
      </c>
      <c r="D18" t="str">
        <f>IF(AND(A18="",B18="",C18=""),"",IF(A18="","нет даты",IF(B18="","нет клиента",IF(NOT(ISNUMBER(C18)),"нет суммы",IF(A18&gt;Показатели!$B$6,"после среза",IF(COUNTIFS($A$1:A17,A18,$B$1:B17,B18,$C$1:C17,C18)&gt;0,"дубль","учтена"))))))</f>
        <v>учтена</v>
      </c>
      <c r="E18">
        <f>IF(D18&lt;&gt;"учтена","",1+COUNTIFS($B$2:$B$601,B18,$A$2:$A$601,"&lt;"&amp;A18,$D$2:$D$601,"учтена")+COUNTIFS($B$1:B17,B18,$A$1:A17,A18,$D$1:D17,"учтена"))</f>
        <v>1</v>
      </c>
      <c r="F18" t="str">
        <f>IF(D18&lt;&gt;"учтена","",IF(COUNTIF(Обращения!$B$2:$B$401,B18)=0,"нет обращения","есть"))</f>
        <v>есть</v>
      </c>
    </row>
    <row r="19">
      <c r="A19" s="2" t="n">
        <v>46313</v>
      </c>
      <c r="B19" s="10" t="inlineStr">
        <is>
          <t>Д-012</t>
        </is>
      </c>
      <c r="C19" s="11" t="n">
        <v>2700</v>
      </c>
      <c r="D19" t="str">
        <f>IF(AND(A19="",B19="",C19=""),"",IF(A19="","нет даты",IF(B19="","нет клиента",IF(NOT(ISNUMBER(C19)),"нет суммы",IF(A19&gt;Показатели!$B$6,"после среза",IF(COUNTIFS($A$1:A18,A19,$B$1:B18,B19,$C$1:C18,C19)&gt;0,"дубль","учтена"))))))</f>
        <v>учтена</v>
      </c>
      <c r="E19">
        <f>IF(D19&lt;&gt;"учтена","",1+COUNTIFS($B$2:$B$601,B19,$A$2:$A$601,"&lt;"&amp;A19,$D$2:$D$601,"учтена")+COUNTIFS($B$1:B18,B19,$A$1:A18,A19,$D$1:D18,"учтена"))</f>
        <v>1</v>
      </c>
      <c r="F19" t="str">
        <f>IF(D19&lt;&gt;"учтена","",IF(COUNTIF(Обращения!$B$2:$B$401,B19)=0,"нет обращения","есть"))</f>
        <v>есть</v>
      </c>
    </row>
    <row r="20">
      <c r="A20" s="2" t="n">
        <v>46298</v>
      </c>
      <c r="B20" s="10" t="inlineStr">
        <is>
          <t>Д-013</t>
        </is>
      </c>
      <c r="C20" s="11" t="n">
        <v>2100</v>
      </c>
      <c r="D20" t="str">
        <f>IF(AND(A20="",B20="",C20=""),"",IF(A20="","нет даты",IF(B20="","нет клиента",IF(NOT(ISNUMBER(C20)),"нет суммы",IF(A20&gt;Показатели!$B$6,"после среза",IF(COUNTIFS($A$1:A19,A20,$B$1:B19,B20,$C$1:C19,C20)&gt;0,"дубль","учтена"))))))</f>
        <v>учтена</v>
      </c>
      <c r="E20">
        <f>IF(D20&lt;&gt;"учтена","",1+COUNTIFS($B$2:$B$601,B20,$A$2:$A$601,"&lt;"&amp;A20,$D$2:$D$601,"учтена")+COUNTIFS($B$1:B19,B20,$A$1:A19,A20,$D$1:D19,"учтена"))</f>
        <v>1</v>
      </c>
      <c r="F20" t="str">
        <f>IF(D20&lt;&gt;"учтена","",IF(COUNTIF(Обращения!$B$2:$B$401,B20)=0,"нет обращения","есть"))</f>
        <v>есть</v>
      </c>
    </row>
    <row r="21">
      <c r="A21" s="2" t="n">
        <v>46301</v>
      </c>
      <c r="B21" s="10" t="inlineStr">
        <is>
          <t>Д-014</t>
        </is>
      </c>
      <c r="C21" s="11" t="n">
        <v>2700</v>
      </c>
      <c r="D21" t="str">
        <f>IF(AND(A21="",B21="",C21=""),"",IF(A21="","нет даты",IF(B21="","нет клиента",IF(NOT(ISNUMBER(C21)),"нет суммы",IF(A21&gt;Показатели!$B$6,"после среза",IF(COUNTIFS($A$1:A20,A21,$B$1:B20,B21,$C$1:C20,C21)&gt;0,"дубль","учтена"))))))</f>
        <v>учтена</v>
      </c>
      <c r="E21">
        <f>IF(D21&lt;&gt;"учтена","",1+COUNTIFS($B$2:$B$601,B21,$A$2:$A$601,"&lt;"&amp;A21,$D$2:$D$601,"учтена")+COUNTIFS($B$1:B20,B21,$A$1:A20,A21,$D$1:D20,"учтена"))</f>
        <v>1</v>
      </c>
      <c r="F21" t="str">
        <f>IF(D21&lt;&gt;"учтена","",IF(COUNTIF(Обращения!$B$2:$B$401,B21)=0,"нет обращения","есть"))</f>
        <v>есть</v>
      </c>
    </row>
    <row r="22">
      <c r="A22" s="2" t="n">
        <v>46304</v>
      </c>
      <c r="B22" s="10" t="inlineStr">
        <is>
          <t>Д-015</t>
        </is>
      </c>
      <c r="C22" s="11" t="n">
        <v>2100</v>
      </c>
      <c r="D22" t="str">
        <f>IF(AND(A22="",B22="",C22=""),"",IF(A22="","нет даты",IF(B22="","нет клиента",IF(NOT(ISNUMBER(C22)),"нет суммы",IF(A22&gt;Показатели!$B$6,"после среза",IF(COUNTIFS($A$1:A21,A22,$B$1:B21,B22,$C$1:C21,C22)&gt;0,"дубль","учтена"))))))</f>
        <v>учтена</v>
      </c>
      <c r="E22">
        <f>IF(D22&lt;&gt;"учтена","",1+COUNTIFS($B$2:$B$601,B22,$A$2:$A$601,"&lt;"&amp;A22,$D$2:$D$601,"учтена")+COUNTIFS($B$1:B21,B22,$A$1:A21,A22,$D$1:D21,"учтена"))</f>
        <v>1</v>
      </c>
      <c r="F22" t="str">
        <f>IF(D22&lt;&gt;"учтена","",IF(COUNTIF(Обращения!$B$2:$B$401,B22)=0,"нет обращения","есть"))</f>
        <v>есть</v>
      </c>
    </row>
    <row r="23">
      <c r="A23" s="2" t="n">
        <v>46298</v>
      </c>
      <c r="B23" s="10" t="inlineStr">
        <is>
          <t>В-001</t>
        </is>
      </c>
      <c r="C23" s="11" t="n">
        <v>1600</v>
      </c>
      <c r="D23" t="str">
        <f>IF(AND(A23="",B23="",C23=""),"",IF(A23="","нет даты",IF(B23="","нет клиента",IF(NOT(ISNUMBER(C23)),"нет суммы",IF(A23&gt;Показатели!$B$6,"после среза",IF(COUNTIFS($A$1:A22,A23,$B$1:B22,B23,$C$1:C22,C23)&gt;0,"дубль","учтена"))))))</f>
        <v>учтена</v>
      </c>
      <c r="E23">
        <f>IF(D23&lt;&gt;"учтена","",1+COUNTIFS($B$2:$B$601,B23,$A$2:$A$601,"&lt;"&amp;A23,$D$2:$D$601,"учтена")+COUNTIFS($B$1:B22,B23,$A$1:A22,A23,$D$1:D22,"учтена"))</f>
        <v>1</v>
      </c>
      <c r="F23" t="str">
        <f>IF(D23&lt;&gt;"учтена","",IF(COUNTIF(Обращения!$B$2:$B$401,B23)=0,"нет обращения","есть"))</f>
        <v>есть</v>
      </c>
    </row>
    <row r="24">
      <c r="A24" s="2" t="n">
        <v>46305</v>
      </c>
      <c r="B24" s="10" t="inlineStr">
        <is>
          <t>В-001</t>
        </is>
      </c>
      <c r="C24" s="11" t="n">
        <v>1800</v>
      </c>
      <c r="D24" t="str">
        <f>IF(AND(A24="",B24="",C24=""),"",IF(A24="","нет даты",IF(B24="","нет клиента",IF(NOT(ISNUMBER(C24)),"нет суммы",IF(A24&gt;Показатели!$B$6,"после среза",IF(COUNTIFS($A$1:A23,A24,$B$1:B23,B24,$C$1:C23,C24)&gt;0,"дубль","учтена"))))))</f>
        <v>учтена</v>
      </c>
      <c r="E24">
        <f>IF(D24&lt;&gt;"учтена","",1+COUNTIFS($B$2:$B$601,B24,$A$2:$A$601,"&lt;"&amp;A24,$D$2:$D$601,"учтена")+COUNTIFS($B$1:B23,B24,$A$1:A23,A24,$D$1:D23,"учтена"))</f>
        <v>2</v>
      </c>
      <c r="F24" t="str">
        <f>IF(D24&lt;&gt;"учтена","",IF(COUNTIF(Обращения!$B$2:$B$401,B24)=0,"нет обращения","есть"))</f>
        <v>есть</v>
      </c>
    </row>
    <row r="25">
      <c r="A25" s="2" t="n">
        <v>46301</v>
      </c>
      <c r="B25" s="10" t="inlineStr">
        <is>
          <t>В-002</t>
        </is>
      </c>
      <c r="C25" s="11" t="n">
        <v>2000</v>
      </c>
      <c r="D25" t="str">
        <f>IF(AND(A25="",B25="",C25=""),"",IF(A25="","нет даты",IF(B25="","нет клиента",IF(NOT(ISNUMBER(C25)),"нет суммы",IF(A25&gt;Показатели!$B$6,"после среза",IF(COUNTIFS($A$1:A24,A25,$B$1:B24,B25,$C$1:C24,C25)&gt;0,"дубль","учтена"))))))</f>
        <v>учтена</v>
      </c>
      <c r="E25">
        <f>IF(D25&lt;&gt;"учтена","",1+COUNTIFS($B$2:$B$601,B25,$A$2:$A$601,"&lt;"&amp;A25,$D$2:$D$601,"учтена")+COUNTIFS($B$1:B24,B25,$A$1:A24,A25,$D$1:D24,"учтена"))</f>
        <v>1</v>
      </c>
      <c r="F25" t="str">
        <f>IF(D25&lt;&gt;"учтена","",IF(COUNTIF(Обращения!$B$2:$B$401,B25)=0,"нет обращения","есть"))</f>
        <v>есть</v>
      </c>
    </row>
    <row r="26">
      <c r="A26" s="2" t="n">
        <v>46304</v>
      </c>
      <c r="B26" s="10" t="inlineStr">
        <is>
          <t>В-003</t>
        </is>
      </c>
      <c r="C26" s="11" t="n">
        <v>1600</v>
      </c>
      <c r="D26" t="str">
        <f>IF(AND(A26="",B26="",C26=""),"",IF(A26="","нет даты",IF(B26="","нет клиента",IF(NOT(ISNUMBER(C26)),"нет суммы",IF(A26&gt;Показатели!$B$6,"после среза",IF(COUNTIFS($A$1:A25,A26,$B$1:B25,B26,$C$1:C25,C26)&gt;0,"дубль","учтена"))))))</f>
        <v>учтена</v>
      </c>
      <c r="E26">
        <f>IF(D26&lt;&gt;"учтена","",1+COUNTIFS($B$2:$B$601,B26,$A$2:$A$601,"&lt;"&amp;A26,$D$2:$D$601,"учтена")+COUNTIFS($B$1:B25,B26,$A$1:A25,A26,$D$1:D25,"учтена"))</f>
        <v>1</v>
      </c>
      <c r="F26" t="str">
        <f>IF(D26&lt;&gt;"учтена","",IF(COUNTIF(Обращения!$B$2:$B$401,B26)=0,"нет обращения","есть"))</f>
        <v>есть</v>
      </c>
    </row>
    <row r="27">
      <c r="A27" s="2" t="n">
        <v>46307</v>
      </c>
      <c r="B27" s="10" t="inlineStr">
        <is>
          <t>В-004</t>
        </is>
      </c>
      <c r="C27" s="11" t="n">
        <v>2000</v>
      </c>
      <c r="D27" t="str">
        <f>IF(AND(A27="",B27="",C27=""),"",IF(A27="","нет даты",IF(B27="","нет клиента",IF(NOT(ISNUMBER(C27)),"нет суммы",IF(A27&gt;Показатели!$B$6,"после среза",IF(COUNTIFS($A$1:A26,A27,$B$1:B26,B27,$C$1:C26,C27)&gt;0,"дубль","учтена"))))))</f>
        <v>учтена</v>
      </c>
      <c r="E27">
        <f>IF(D27&lt;&gt;"учтена","",1+COUNTIFS($B$2:$B$601,B27,$A$2:$A$601,"&lt;"&amp;A27,$D$2:$D$601,"учтена")+COUNTIFS($B$1:B26,B27,$A$1:A26,A27,$D$1:D26,"учтена"))</f>
        <v>1</v>
      </c>
      <c r="F27" t="str">
        <f>IF(D27&lt;&gt;"учтена","",IF(COUNTIF(Обращения!$B$2:$B$401,B27)=0,"нет обращения","есть"))</f>
        <v>есть</v>
      </c>
    </row>
    <row r="28">
      <c r="A28" s="2" t="n">
        <v>46310</v>
      </c>
      <c r="B28" s="10" t="inlineStr">
        <is>
          <t>В-005</t>
        </is>
      </c>
      <c r="C28" s="11" t="n">
        <v>1600</v>
      </c>
      <c r="D28" t="str">
        <f>IF(AND(A28="",B28="",C28=""),"",IF(A28="","нет даты",IF(B28="","нет клиента",IF(NOT(ISNUMBER(C28)),"нет суммы",IF(A28&gt;Показатели!$B$6,"после среза",IF(COUNTIFS($A$1:A27,A28,$B$1:B27,B28,$C$1:C27,C28)&gt;0,"дубль","учтена"))))))</f>
        <v>учтена</v>
      </c>
      <c r="E28">
        <f>IF(D28&lt;&gt;"учтена","",1+COUNTIFS($B$2:$B$601,B28,$A$2:$A$601,"&lt;"&amp;A28,$D$2:$D$601,"учтена")+COUNTIFS($B$1:B27,B28,$A$1:A27,A28,$D$1:D27,"учтена"))</f>
        <v>1</v>
      </c>
      <c r="F28" t="str">
        <f>IF(D28&lt;&gt;"учтена","",IF(COUNTIF(Обращения!$B$2:$B$401,B28)=0,"нет обращения","есть"))</f>
        <v>есть</v>
      </c>
    </row>
    <row r="29">
      <c r="A29" s="2" t="n">
        <v>46313</v>
      </c>
      <c r="B29" s="10" t="inlineStr">
        <is>
          <t>В-006</t>
        </is>
      </c>
      <c r="C29" s="11" t="n">
        <v>2000</v>
      </c>
      <c r="D29" t="str">
        <f>IF(AND(A29="",B29="",C29=""),"",IF(A29="","нет даты",IF(B29="","нет клиента",IF(NOT(ISNUMBER(C29)),"нет суммы",IF(A29&gt;Показатели!$B$6,"после среза",IF(COUNTIFS($A$1:A28,A29,$B$1:B28,B29,$C$1:C28,C29)&gt;0,"дубль","учтена"))))))</f>
        <v>учтена</v>
      </c>
      <c r="E29">
        <f>IF(D29&lt;&gt;"учтена","",1+COUNTIFS($B$2:$B$601,B29,$A$2:$A$601,"&lt;"&amp;A29,$D$2:$D$601,"учтена")+COUNTIFS($B$1:B28,B29,$A$1:A28,A29,$D$1:D28,"учтена"))</f>
        <v>1</v>
      </c>
      <c r="F29" t="str">
        <f>IF(D29&lt;&gt;"учтена","",IF(COUNTIF(Обращения!$B$2:$B$401,B29)=0,"нет обращения","есть"))</f>
        <v>есть</v>
      </c>
    </row>
    <row r="30">
      <c r="A30" s="2" t="n">
        <v>46298</v>
      </c>
      <c r="B30" s="10" t="inlineStr">
        <is>
          <t>В-007</t>
        </is>
      </c>
      <c r="C30" s="11" t="n">
        <v>1600</v>
      </c>
      <c r="D30" t="str">
        <f>IF(AND(A30="",B30="",C30=""),"",IF(A30="","нет даты",IF(B30="","нет клиента",IF(NOT(ISNUMBER(C30)),"нет суммы",IF(A30&gt;Показатели!$B$6,"после среза",IF(COUNTIFS($A$1:A29,A30,$B$1:B29,B30,$C$1:C29,C30)&gt;0,"дубль","учтена"))))))</f>
        <v>учтена</v>
      </c>
      <c r="E30">
        <f>IF(D30&lt;&gt;"учтена","",1+COUNTIFS($B$2:$B$601,B30,$A$2:$A$601,"&lt;"&amp;A30,$D$2:$D$601,"учтена")+COUNTIFS($B$1:B29,B30,$A$1:A29,A30,$D$1:D29,"учтена"))</f>
        <v>1</v>
      </c>
      <c r="F30" t="str">
        <f>IF(D30&lt;&gt;"учтена","",IF(COUNTIF(Обращения!$B$2:$B$401,B30)=0,"нет обращения","есть"))</f>
        <v>есть</v>
      </c>
    </row>
    <row r="31">
      <c r="A31" s="2" t="n">
        <v>46301</v>
      </c>
      <c r="B31" s="10" t="inlineStr">
        <is>
          <t>В-008</t>
        </is>
      </c>
      <c r="C31" s="11" t="n">
        <v>2000</v>
      </c>
      <c r="D31" t="str">
        <f>IF(AND(A31="",B31="",C31=""),"",IF(A31="","нет даты",IF(B31="","нет клиента",IF(NOT(ISNUMBER(C31)),"нет суммы",IF(A31&gt;Показатели!$B$6,"после среза",IF(COUNTIFS($A$1:A30,A31,$B$1:B30,B31,$C$1:C30,C31)&gt;0,"дубль","учтена"))))))</f>
        <v>учтена</v>
      </c>
      <c r="E31">
        <f>IF(D31&lt;&gt;"учтена","",1+COUNTIFS($B$2:$B$601,B31,$A$2:$A$601,"&lt;"&amp;A31,$D$2:$D$601,"учтена")+COUNTIFS($B$1:B30,B31,$A$1:A30,A31,$D$1:D30,"учтена"))</f>
        <v>1</v>
      </c>
      <c r="F31" t="str">
        <f>IF(D31&lt;&gt;"учтена","",IF(COUNTIF(Обращения!$B$2:$B$401,B31)=0,"нет обращения","есть"))</f>
        <v>есть</v>
      </c>
    </row>
    <row r="32">
      <c r="A32" s="2" t="n">
        <v>46298</v>
      </c>
      <c r="B32" s="10" t="inlineStr">
        <is>
          <t>А-001</t>
        </is>
      </c>
      <c r="C32" s="11" t="n">
        <v>1800</v>
      </c>
      <c r="D32" t="str">
        <f>IF(AND(A32="",B32="",C32=""),"",IF(A32="","нет даты",IF(B32="","нет клиента",IF(NOT(ISNUMBER(C32)),"нет суммы",IF(A32&gt;Показатели!$B$6,"после среза",IF(COUNTIFS($A$1:A31,A32,$B$1:B31,B32,$C$1:C31,C32)&gt;0,"дубль","учтена"))))))</f>
        <v>учтена</v>
      </c>
      <c r="E32">
        <f>IF(D32&lt;&gt;"учтена","",1+COUNTIFS($B$2:$B$601,B32,$A$2:$A$601,"&lt;"&amp;A32,$D$2:$D$601,"учтена")+COUNTIFS($B$1:B31,B32,$A$1:A31,A32,$D$1:D31,"учтена"))</f>
        <v>1</v>
      </c>
      <c r="F32" t="str">
        <f>IF(D32&lt;&gt;"учтена","",IF(COUNTIF(Обращения!$B$2:$B$401,B32)=0,"нет обращения","есть"))</f>
        <v>есть</v>
      </c>
    </row>
    <row r="33">
      <c r="A33" s="2" t="n">
        <v>46305</v>
      </c>
      <c r="B33" s="10" t="inlineStr">
        <is>
          <t>А-001</t>
        </is>
      </c>
      <c r="C33" s="11" t="n">
        <v>2000</v>
      </c>
      <c r="D33" t="str">
        <f>IF(AND(A33="",B33="",C33=""),"",IF(A33="","нет даты",IF(B33="","нет клиента",IF(NOT(ISNUMBER(C33)),"нет суммы",IF(A33&gt;Показатели!$B$6,"после среза",IF(COUNTIFS($A$1:A32,A33,$B$1:B32,B33,$C$1:C32,C33)&gt;0,"дубль","учтена"))))))</f>
        <v>учтена</v>
      </c>
      <c r="E33">
        <f>IF(D33&lt;&gt;"учтена","",1+COUNTIFS($B$2:$B$601,B33,$A$2:$A$601,"&lt;"&amp;A33,$D$2:$D$601,"учтена")+COUNTIFS($B$1:B32,B33,$A$1:A32,A33,$D$1:D32,"учтена"))</f>
        <v>2</v>
      </c>
      <c r="F33" t="str">
        <f>IF(D33&lt;&gt;"учтена","",IF(COUNTIF(Обращения!$B$2:$B$401,B33)=0,"нет обращения","есть"))</f>
        <v>есть</v>
      </c>
    </row>
    <row r="34">
      <c r="A34" s="2" t="n">
        <v>46301</v>
      </c>
      <c r="B34" s="10" t="inlineStr">
        <is>
          <t>А-002</t>
        </is>
      </c>
      <c r="C34" s="11" t="n">
        <v>2200</v>
      </c>
      <c r="D34" t="str">
        <f>IF(AND(A34="",B34="",C34=""),"",IF(A34="","нет даты",IF(B34="","нет клиента",IF(NOT(ISNUMBER(C34)),"нет суммы",IF(A34&gt;Показатели!$B$6,"после среза",IF(COUNTIFS($A$1:A33,A34,$B$1:B33,B34,$C$1:C33,C34)&gt;0,"дубль","учтена"))))))</f>
        <v>учтена</v>
      </c>
      <c r="E34">
        <f>IF(D34&lt;&gt;"учтена","",1+COUNTIFS($B$2:$B$601,B34,$A$2:$A$601,"&lt;"&amp;A34,$D$2:$D$601,"учтена")+COUNTIFS($B$1:B33,B34,$A$1:A33,A34,$D$1:D33,"учтена"))</f>
        <v>1</v>
      </c>
      <c r="F34" t="str">
        <f>IF(D34&lt;&gt;"учтена","",IF(COUNTIF(Обращения!$B$2:$B$401,B34)=0,"нет обращения","есть"))</f>
        <v>есть</v>
      </c>
    </row>
    <row r="35">
      <c r="A35" s="2" t="n">
        <v>46308</v>
      </c>
      <c r="B35" s="10" t="inlineStr">
        <is>
          <t>А-002</t>
        </is>
      </c>
      <c r="C35" s="11" t="n">
        <v>2000</v>
      </c>
      <c r="D35" t="str">
        <f>IF(AND(A35="",B35="",C35=""),"",IF(A35="","нет даты",IF(B35="","нет клиента",IF(NOT(ISNUMBER(C35)),"нет суммы",IF(A35&gt;Показатели!$B$6,"после среза",IF(COUNTIFS($A$1:A34,A35,$B$1:B34,B35,$C$1:C34,C35)&gt;0,"дубль","учтена"))))))</f>
        <v>учтена</v>
      </c>
      <c r="E35">
        <f>IF(D35&lt;&gt;"учтена","",1+COUNTIFS($B$2:$B$601,B35,$A$2:$A$601,"&lt;"&amp;A35,$D$2:$D$601,"учтена")+COUNTIFS($B$1:B34,B35,$A$1:A34,A35,$D$1:D34,"учтена"))</f>
        <v>2</v>
      </c>
      <c r="F35" t="str">
        <f>IF(D35&lt;&gt;"учтена","",IF(COUNTIF(Обращения!$B$2:$B$401,B35)=0,"нет обращения","есть"))</f>
        <v>есть</v>
      </c>
    </row>
    <row r="36">
      <c r="A36" s="2" t="n">
        <v>46304</v>
      </c>
      <c r="B36" s="10" t="inlineStr">
        <is>
          <t>А-003</t>
        </is>
      </c>
      <c r="C36" s="11" t="n">
        <v>2000</v>
      </c>
      <c r="D36" t="str">
        <f>IF(AND(A36="",B36="",C36=""),"",IF(A36="","нет даты",IF(B36="","нет клиента",IF(NOT(ISNUMBER(C36)),"нет суммы",IF(A36&gt;Показатели!$B$6,"после среза",IF(COUNTIFS($A$1:A35,A36,$B$1:B35,B36,$C$1:C35,C36)&gt;0,"дубль","учтена"))))))</f>
        <v>учтена</v>
      </c>
      <c r="E36">
        <f>IF(D36&lt;&gt;"учтена","",1+COUNTIFS($B$2:$B$601,B36,$A$2:$A$601,"&lt;"&amp;A36,$D$2:$D$601,"учтена")+COUNTIFS($B$1:B35,B36,$A$1:A35,A36,$D$1:D35,"учтена"))</f>
        <v>1</v>
      </c>
      <c r="F36" t="str">
        <f>IF(D36&lt;&gt;"учтена","",IF(COUNTIF(Обращения!$B$2:$B$401,B36)=0,"нет обращения","есть"))</f>
        <v>есть</v>
      </c>
    </row>
    <row r="37">
      <c r="A37" s="2" t="n">
        <v>46311</v>
      </c>
      <c r="B37" s="10" t="inlineStr">
        <is>
          <t>А-003</t>
        </is>
      </c>
      <c r="C37" s="11" t="n">
        <v>2000</v>
      </c>
      <c r="D37" t="str">
        <f>IF(AND(A37="",B37="",C37=""),"",IF(A37="","нет даты",IF(B37="","нет клиента",IF(NOT(ISNUMBER(C37)),"нет суммы",IF(A37&gt;Показатели!$B$6,"после среза",IF(COUNTIFS($A$1:A36,A37,$B$1:B36,B37,$C$1:C36,C37)&gt;0,"дубль","учтена"))))))</f>
        <v>учтена</v>
      </c>
      <c r="E37">
        <f>IF(D37&lt;&gt;"учтена","",1+COUNTIFS($B$2:$B$601,B37,$A$2:$A$601,"&lt;"&amp;A37,$D$2:$D$601,"учтена")+COUNTIFS($B$1:B36,B37,$A$1:A36,A37,$D$1:D36,"учтена"))</f>
        <v>2</v>
      </c>
      <c r="F37" t="str">
        <f>IF(D37&lt;&gt;"учтена","",IF(COUNTIF(Обращения!$B$2:$B$401,B37)=0,"нет обращения","есть"))</f>
        <v>есть</v>
      </c>
    </row>
    <row r="38">
      <c r="A38" s="2" t="n">
        <v>46307</v>
      </c>
      <c r="B38" s="10" t="inlineStr">
        <is>
          <t>А-004</t>
        </is>
      </c>
      <c r="C38" s="11" t="n">
        <v>1800</v>
      </c>
      <c r="D38" t="str">
        <f>IF(AND(A38="",B38="",C38=""),"",IF(A38="","нет даты",IF(B38="","нет клиента",IF(NOT(ISNUMBER(C38)),"нет суммы",IF(A38&gt;Показатели!$B$6,"после среза",IF(COUNTIFS($A$1:A37,A38,$B$1:B37,B38,$C$1:C37,C38)&gt;0,"дубль","учтена"))))))</f>
        <v>учтена</v>
      </c>
      <c r="E38">
        <f>IF(D38&lt;&gt;"учтена","",1+COUNTIFS($B$2:$B$601,B38,$A$2:$A$601,"&lt;"&amp;A38,$D$2:$D$601,"учтена")+COUNTIFS($B$1:B37,B38,$A$1:A37,A38,$D$1:D37,"учтена"))</f>
        <v>1</v>
      </c>
      <c r="F38" t="str">
        <f>IF(D38&lt;&gt;"учтена","",IF(COUNTIF(Обращения!$B$2:$B$401,B38)=0,"нет обращения","есть"))</f>
        <v>есть</v>
      </c>
    </row>
    <row r="39">
      <c r="A39" s="2" t="n">
        <v>46310</v>
      </c>
      <c r="B39" s="10" t="inlineStr">
        <is>
          <t>А-005</t>
        </is>
      </c>
      <c r="C39" s="11" t="n">
        <v>2200</v>
      </c>
      <c r="D39" t="str">
        <f>IF(AND(A39="",B39="",C39=""),"",IF(A39="","нет даты",IF(B39="","нет клиента",IF(NOT(ISNUMBER(C39)),"нет суммы",IF(A39&gt;Показатели!$B$6,"после среза",IF(COUNTIFS($A$1:A38,A39,$B$1:B38,B39,$C$1:C38,C39)&gt;0,"дубль","учтена"))))))</f>
        <v>учтена</v>
      </c>
      <c r="E39">
        <f>IF(D39&lt;&gt;"учтена","",1+COUNTIFS($B$2:$B$601,B39,$A$2:$A$601,"&lt;"&amp;A39,$D$2:$D$601,"учтена")+COUNTIFS($B$1:B38,B39,$A$1:A38,A39,$D$1:D38,"учтена"))</f>
        <v>1</v>
      </c>
      <c r="F39" t="str">
        <f>IF(D39&lt;&gt;"учтена","",IF(COUNTIF(Обращения!$B$2:$B$401,B39)=0,"нет обращения","есть"))</f>
        <v>есть</v>
      </c>
    </row>
    <row r="40">
      <c r="A40" s="2" t="n">
        <v>46313</v>
      </c>
      <c r="B40" s="10" t="inlineStr">
        <is>
          <t>А-006</t>
        </is>
      </c>
      <c r="C40" s="11" t="n">
        <v>2000</v>
      </c>
      <c r="D40" t="str">
        <f>IF(AND(A40="",B40="",C40=""),"",IF(A40="","нет даты",IF(B40="","нет клиента",IF(NOT(ISNUMBER(C40)),"нет суммы",IF(A40&gt;Показатели!$B$6,"после среза",IF(COUNTIFS($A$1:A39,A40,$B$1:B39,B40,$C$1:C39,C40)&gt;0,"дубль","учтена"))))))</f>
        <v>учтена</v>
      </c>
      <c r="E40">
        <f>IF(D40&lt;&gt;"учтена","",1+COUNTIFS($B$2:$B$601,B40,$A$2:$A$601,"&lt;"&amp;A40,$D$2:$D$601,"учтена")+COUNTIFS($B$1:B39,B40,$A$1:A39,A40,$D$1:D39,"учтена"))</f>
        <v>1</v>
      </c>
      <c r="F40" t="str">
        <f>IF(D40&lt;&gt;"учтена","",IF(COUNTIF(Обращения!$B$2:$B$401,B40)=0,"нет обращения","есть"))</f>
        <v>есть</v>
      </c>
    </row>
    <row r="41">
      <c r="A41" s="2" t="n">
        <v>46298</v>
      </c>
      <c r="B41" s="10" t="inlineStr">
        <is>
          <t>А-007</t>
        </is>
      </c>
      <c r="C41" s="11" t="n">
        <v>1800</v>
      </c>
      <c r="D41" t="str">
        <f>IF(AND(A41="",B41="",C41=""),"",IF(A41="","нет даты",IF(B41="","нет клиента",IF(NOT(ISNUMBER(C41)),"нет суммы",IF(A41&gt;Показатели!$B$6,"после среза",IF(COUNTIFS($A$1:A40,A41,$B$1:B40,B41,$C$1:C40,C41)&gt;0,"дубль","учтена"))))))</f>
        <v>учтена</v>
      </c>
      <c r="E41">
        <f>IF(D41&lt;&gt;"учтена","",1+COUNTIFS($B$2:$B$601,B41,$A$2:$A$601,"&lt;"&amp;A41,$D$2:$D$601,"учтена")+COUNTIFS($B$1:B40,B41,$A$1:A40,A41,$D$1:D40,"учтена"))</f>
        <v>1</v>
      </c>
      <c r="F41" t="str">
        <f>IF(D41&lt;&gt;"учтена","",IF(COUNTIF(Обращения!$B$2:$B$401,B41)=0,"нет обращения","есть"))</f>
        <v>есть</v>
      </c>
    </row>
    <row r="42">
      <c r="A42" s="2" t="n">
        <v>46301</v>
      </c>
      <c r="B42" s="10" t="inlineStr">
        <is>
          <t>А-008</t>
        </is>
      </c>
      <c r="C42" s="11" t="n">
        <v>2200</v>
      </c>
      <c r="D42" t="str">
        <f>IF(AND(A42="",B42="",C42=""),"",IF(A42="","нет даты",IF(B42="","нет клиента",IF(NOT(ISNUMBER(C42)),"нет суммы",IF(A42&gt;Показатели!$B$6,"после среза",IF(COUNTIFS($A$1:A41,A42,$B$1:B41,B42,$C$1:C41,C42)&gt;0,"дубль","учтена"))))))</f>
        <v>учтена</v>
      </c>
      <c r="E42">
        <f>IF(D42&lt;&gt;"учтена","",1+COUNTIFS($B$2:$B$601,B42,$A$2:$A$601,"&lt;"&amp;A42,$D$2:$D$601,"учтена")+COUNTIFS($B$1:B41,B42,$A$1:A41,A42,$D$1:D41,"учтена"))</f>
        <v>1</v>
      </c>
      <c r="F42" t="str">
        <f>IF(D42&lt;&gt;"учтена","",IF(COUNTIF(Обращения!$B$2:$B$401,B42)=0,"нет обращения","есть"))</f>
        <v>есть</v>
      </c>
    </row>
    <row r="43">
      <c r="A43" s="2" t="n">
        <v>46304</v>
      </c>
      <c r="B43" s="10" t="inlineStr">
        <is>
          <t>А-009</t>
        </is>
      </c>
      <c r="C43" s="11" t="n">
        <v>2000</v>
      </c>
      <c r="D43" t="str">
        <f>IF(AND(A43="",B43="",C43=""),"",IF(A43="","нет даты",IF(B43="","нет клиента",IF(NOT(ISNUMBER(C43)),"нет суммы",IF(A43&gt;Показатели!$B$6,"после среза",IF(COUNTIFS($A$1:A42,A43,$B$1:B42,B43,$C$1:C42,C43)&gt;0,"дубль","учтена"))))))</f>
        <v>учтена</v>
      </c>
      <c r="E43">
        <f>IF(D43&lt;&gt;"учтена","",1+COUNTIFS($B$2:$B$601,B43,$A$2:$A$601,"&lt;"&amp;A43,$D$2:$D$601,"учтена")+COUNTIFS($B$1:B42,B43,$A$1:A42,A43,$D$1:D42,"учтена"))</f>
        <v>1</v>
      </c>
      <c r="F43" t="str">
        <f>IF(D43&lt;&gt;"учтена","",IF(COUNTIF(Обращения!$B$2:$B$401,B43)=0,"нет обращения","есть"))</f>
        <v>есть</v>
      </c>
    </row>
    <row r="44">
      <c r="A44" s="2" t="n">
        <v>46298</v>
      </c>
      <c r="B44" s="10" t="inlineStr">
        <is>
          <t>Р-001</t>
        </is>
      </c>
      <c r="C44" s="11" t="n">
        <v>2600</v>
      </c>
      <c r="D44" t="str">
        <f>IF(AND(A44="",B44="",C44=""),"",IF(A44="","нет даты",IF(B44="","нет клиента",IF(NOT(ISNUMBER(C44)),"нет суммы",IF(A44&gt;Показатели!$B$6,"после среза",IF(COUNTIFS($A$1:A43,A44,$B$1:B43,B44,$C$1:C43,C44)&gt;0,"дубль","учтена"))))))</f>
        <v>учтена</v>
      </c>
      <c r="E44">
        <f>IF(D44&lt;&gt;"учтена","",1+COUNTIFS($B$2:$B$601,B44,$A$2:$A$601,"&lt;"&amp;A44,$D$2:$D$601,"учтена")+COUNTIFS($B$1:B43,B44,$A$1:A43,A44,$D$1:D43,"учтена"))</f>
        <v>1</v>
      </c>
      <c r="F44" t="str">
        <f>IF(D44&lt;&gt;"учтена","",IF(COUNTIF(Обращения!$B$2:$B$401,B44)=0,"нет обращения","есть"))</f>
        <v>есть</v>
      </c>
    </row>
    <row r="45">
      <c r="A45" s="2" t="n">
        <v>46305</v>
      </c>
      <c r="B45" s="10" t="inlineStr">
        <is>
          <t>Р-001</t>
        </is>
      </c>
      <c r="C45" s="11" t="n">
        <v>2400</v>
      </c>
      <c r="D45" t="str">
        <f>IF(AND(A45="",B45="",C45=""),"",IF(A45="","нет даты",IF(B45="","нет клиента",IF(NOT(ISNUMBER(C45)),"нет суммы",IF(A45&gt;Показатели!$B$6,"после среза",IF(COUNTIFS($A$1:A44,A45,$B$1:B44,B45,$C$1:C44,C45)&gt;0,"дубль","учтена"))))))</f>
        <v>учтена</v>
      </c>
      <c r="E45">
        <f>IF(D45&lt;&gt;"учтена","",1+COUNTIFS($B$2:$B$601,B45,$A$2:$A$601,"&lt;"&amp;A45,$D$2:$D$601,"учтена")+COUNTIFS($B$1:B44,B45,$A$1:A44,A45,$D$1:D44,"учтена"))</f>
        <v>2</v>
      </c>
      <c r="F45" t="str">
        <f>IF(D45&lt;&gt;"учтена","",IF(COUNTIF(Обращения!$B$2:$B$401,B45)=0,"нет обращения","есть"))</f>
        <v>есть</v>
      </c>
    </row>
    <row r="46">
      <c r="A46" s="2" t="n">
        <v>46301</v>
      </c>
      <c r="B46" s="10" t="inlineStr">
        <is>
          <t>Р-002</t>
        </is>
      </c>
      <c r="C46" s="11" t="n">
        <v>3000</v>
      </c>
      <c r="D46" t="str">
        <f>IF(AND(A46="",B46="",C46=""),"",IF(A46="","нет даты",IF(B46="","нет клиента",IF(NOT(ISNUMBER(C46)),"нет суммы",IF(A46&gt;Показатели!$B$6,"после среза",IF(COUNTIFS($A$1:A45,A46,$B$1:B45,B46,$C$1:C45,C46)&gt;0,"дубль","учтена"))))))</f>
        <v>учтена</v>
      </c>
      <c r="E46">
        <f>IF(D46&lt;&gt;"учтена","",1+COUNTIFS($B$2:$B$601,B46,$A$2:$A$601,"&lt;"&amp;A46,$D$2:$D$601,"учтена")+COUNTIFS($B$1:B45,B46,$A$1:A45,A46,$D$1:D45,"учтена"))</f>
        <v>1</v>
      </c>
      <c r="F46" t="str">
        <f>IF(D46&lt;&gt;"учтена","",IF(COUNTIF(Обращения!$B$2:$B$401,B46)=0,"нет обращения","есть"))</f>
        <v>есть</v>
      </c>
    </row>
    <row r="47">
      <c r="A47" s="2" t="n">
        <v>46308</v>
      </c>
      <c r="B47" s="10" t="inlineStr">
        <is>
          <t>Р-002</t>
        </is>
      </c>
      <c r="C47" s="11" t="n">
        <v>2800</v>
      </c>
      <c r="D47" t="str">
        <f>IF(AND(A47="",B47="",C47=""),"",IF(A47="","нет даты",IF(B47="","нет клиента",IF(NOT(ISNUMBER(C47)),"нет суммы",IF(A47&gt;Показатели!$B$6,"после среза",IF(COUNTIFS($A$1:A46,A47,$B$1:B46,B47,$C$1:C46,C47)&gt;0,"дубль","учтена"))))))</f>
        <v>учтена</v>
      </c>
      <c r="E47">
        <f>IF(D47&lt;&gt;"учтена","",1+COUNTIFS($B$2:$B$601,B47,$A$2:$A$601,"&lt;"&amp;A47,$D$2:$D$601,"учтена")+COUNTIFS($B$1:B46,B47,$A$1:A46,A47,$D$1:D46,"учтена"))</f>
        <v>2</v>
      </c>
      <c r="F47" t="str">
        <f>IF(D47&lt;&gt;"учтена","",IF(COUNTIF(Обращения!$B$2:$B$401,B47)=0,"нет обращения","есть"))</f>
        <v>есть</v>
      </c>
    </row>
    <row r="48">
      <c r="A48" s="2" t="n">
        <v>46304</v>
      </c>
      <c r="B48" s="10" t="inlineStr">
        <is>
          <t>Р-003</t>
        </is>
      </c>
      <c r="C48" s="11" t="n">
        <v>2600</v>
      </c>
      <c r="D48" t="str">
        <f>IF(AND(A48="",B48="",C48=""),"",IF(A48="","нет даты",IF(B48="","нет клиента",IF(NOT(ISNUMBER(C48)),"нет суммы",IF(A48&gt;Показатели!$B$6,"после среза",IF(COUNTIFS($A$1:A47,A48,$B$1:B47,B48,$C$1:C47,C48)&gt;0,"дубль","учтена"))))))</f>
        <v>учтена</v>
      </c>
      <c r="E48">
        <f>IF(D48&lt;&gt;"учтена","",1+COUNTIFS($B$2:$B$601,B48,$A$2:$A$601,"&lt;"&amp;A48,$D$2:$D$601,"учтена")+COUNTIFS($B$1:B47,B48,$A$1:A47,A48,$D$1:D47,"учтена"))</f>
        <v>1</v>
      </c>
      <c r="F48" t="str">
        <f>IF(D48&lt;&gt;"учтена","",IF(COUNTIF(Обращения!$B$2:$B$401,B48)=0,"нет обращения","есть"))</f>
        <v>есть</v>
      </c>
    </row>
    <row r="49">
      <c r="A49" s="2" t="n">
        <v>46311</v>
      </c>
      <c r="B49" s="10" t="inlineStr">
        <is>
          <t>Р-003</t>
        </is>
      </c>
      <c r="C49" s="11" t="n">
        <v>2400</v>
      </c>
      <c r="D49" t="str">
        <f>IF(AND(A49="",B49="",C49=""),"",IF(A49="","нет даты",IF(B49="","нет клиента",IF(NOT(ISNUMBER(C49)),"нет суммы",IF(A49&gt;Показатели!$B$6,"после среза",IF(COUNTIFS($A$1:A48,A49,$B$1:B48,B49,$C$1:C48,C49)&gt;0,"дубль","учтена"))))))</f>
        <v>учтена</v>
      </c>
      <c r="E49">
        <f>IF(D49&lt;&gt;"учтена","",1+COUNTIFS($B$2:$B$601,B49,$A$2:$A$601,"&lt;"&amp;A49,$D$2:$D$601,"учтена")+COUNTIFS($B$1:B48,B49,$A$1:A48,A49,$D$1:D48,"учтена"))</f>
        <v>2</v>
      </c>
      <c r="F49" t="str">
        <f>IF(D49&lt;&gt;"учтена","",IF(COUNTIF(Обращения!$B$2:$B$401,B49)=0,"нет обращения","есть"))</f>
        <v>есть</v>
      </c>
    </row>
    <row r="50">
      <c r="A50" s="2" t="n">
        <v>46307</v>
      </c>
      <c r="B50" s="10" t="inlineStr">
        <is>
          <t>Р-004</t>
        </is>
      </c>
      <c r="C50" s="11" t="n">
        <v>3000</v>
      </c>
      <c r="D50" t="str">
        <f>IF(AND(A50="",B50="",C50=""),"",IF(A50="","нет даты",IF(B50="","нет клиента",IF(NOT(ISNUMBER(C50)),"нет суммы",IF(A50&gt;Показатели!$B$6,"после среза",IF(COUNTIFS($A$1:A49,A50,$B$1:B49,B50,$C$1:C49,C50)&gt;0,"дубль","учтена"))))))</f>
        <v>учтена</v>
      </c>
      <c r="E50">
        <f>IF(D50&lt;&gt;"учтена","",1+COUNTIFS($B$2:$B$601,B50,$A$2:$A$601,"&lt;"&amp;A50,$D$2:$D$601,"учтена")+COUNTIFS($B$1:B49,B50,$A$1:A49,A50,$D$1:D49,"учтена"))</f>
        <v>1</v>
      </c>
      <c r="F50" t="str">
        <f>IF(D50&lt;&gt;"учтена","",IF(COUNTIF(Обращения!$B$2:$B$401,B50)=0,"нет обращения","есть"))</f>
        <v>есть</v>
      </c>
    </row>
    <row r="51">
      <c r="A51" s="2" t="n">
        <v>46314</v>
      </c>
      <c r="B51" s="10" t="inlineStr">
        <is>
          <t>Р-004</t>
        </is>
      </c>
      <c r="C51" s="11" t="n">
        <v>2800</v>
      </c>
      <c r="D51" t="str">
        <f>IF(AND(A51="",B51="",C51=""),"",IF(A51="","нет даты",IF(B51="","нет клиента",IF(NOT(ISNUMBER(C51)),"нет суммы",IF(A51&gt;Показатели!$B$6,"после среза",IF(COUNTIFS($A$1:A50,A51,$B$1:B50,B51,$C$1:C50,C51)&gt;0,"дубль","учтена"))))))</f>
        <v>учтена</v>
      </c>
      <c r="E51">
        <f>IF(D51&lt;&gt;"учтена","",1+COUNTIFS($B$2:$B$601,B51,$A$2:$A$601,"&lt;"&amp;A51,$D$2:$D$601,"учтена")+COUNTIFS($B$1:B50,B51,$A$1:A50,A51,$D$1:D50,"учтена"))</f>
        <v>2</v>
      </c>
      <c r="F51" t="str">
        <f>IF(D51&lt;&gt;"учтена","",IF(COUNTIF(Обращения!$B$2:$B$401,B51)=0,"нет обращения","есть"))</f>
        <v>есть</v>
      </c>
    </row>
    <row r="52">
      <c r="A52" s="2" t="n">
        <v>46310</v>
      </c>
      <c r="B52" s="10" t="inlineStr">
        <is>
          <t>Р-005</t>
        </is>
      </c>
      <c r="C52" s="11" t="n">
        <v>2600</v>
      </c>
      <c r="D52" t="str">
        <f>IF(AND(A52="",B52="",C52=""),"",IF(A52="","нет даты",IF(B52="","нет клиента",IF(NOT(ISNUMBER(C52)),"нет суммы",IF(A52&gt;Показатели!$B$6,"после среза",IF(COUNTIFS($A$1:A51,A52,$B$1:B51,B52,$C$1:C51,C52)&gt;0,"дубль","учтена"))))))</f>
        <v>учтена</v>
      </c>
      <c r="E52">
        <f>IF(D52&lt;&gt;"учтена","",1+COUNTIFS($B$2:$B$601,B52,$A$2:$A$601,"&lt;"&amp;A52,$D$2:$D$601,"учтена")+COUNTIFS($B$1:B51,B52,$A$1:A51,A52,$D$1:D51,"учтена"))</f>
        <v>1</v>
      </c>
      <c r="F52" t="str">
        <f>IF(D52&lt;&gt;"учтена","",IF(COUNTIF(Обращения!$B$2:$B$401,B52)=0,"нет обращения","есть"))</f>
        <v>есть</v>
      </c>
    </row>
    <row r="53">
      <c r="A53" s="2" t="n">
        <v>46317</v>
      </c>
      <c r="B53" s="10" t="inlineStr">
        <is>
          <t>Р-005</t>
        </is>
      </c>
      <c r="C53" s="11" t="n">
        <v>2400</v>
      </c>
      <c r="D53" t="str">
        <f>IF(AND(A53="",B53="",C53=""),"",IF(A53="","нет даты",IF(B53="","нет клиента",IF(NOT(ISNUMBER(C53)),"нет суммы",IF(A53&gt;Показатели!$B$6,"после среза",IF(COUNTIFS($A$1:A52,A53,$B$1:B52,B53,$C$1:C52,C53)&gt;0,"дубль","учтена"))))))</f>
        <v>учтена</v>
      </c>
      <c r="E53">
        <f>IF(D53&lt;&gt;"учтена","",1+COUNTIFS($B$2:$B$601,B53,$A$2:$A$601,"&lt;"&amp;A53,$D$2:$D$601,"учтена")+COUNTIFS($B$1:B52,B53,$A$1:A52,A53,$D$1:D52,"учтена"))</f>
        <v>2</v>
      </c>
      <c r="F53" t="str">
        <f>IF(D53&lt;&gt;"учтена","",IF(COUNTIF(Обращения!$B$2:$B$401,B53)=0,"нет обращения","есть"))</f>
        <v>есть</v>
      </c>
    </row>
    <row r="54">
      <c r="A54" s="2" t="n">
        <v>46313</v>
      </c>
      <c r="B54" s="10" t="inlineStr">
        <is>
          <t>Р-006</t>
        </is>
      </c>
      <c r="C54" s="11" t="n">
        <v>3000</v>
      </c>
      <c r="D54" t="str">
        <f>IF(AND(A54="",B54="",C54=""),"",IF(A54="","нет даты",IF(B54="","нет клиента",IF(NOT(ISNUMBER(C54)),"нет суммы",IF(A54&gt;Показатели!$B$6,"после среза",IF(COUNTIFS($A$1:A53,A54,$B$1:B53,B54,$C$1:C53,C54)&gt;0,"дубль","учтена"))))))</f>
        <v>учтена</v>
      </c>
      <c r="E54">
        <f>IF(D54&lt;&gt;"учтена","",1+COUNTIFS($B$2:$B$601,B54,$A$2:$A$601,"&lt;"&amp;A54,$D$2:$D$601,"учтена")+COUNTIFS($B$1:B53,B54,$A$1:A53,A54,$D$1:D53,"учтена"))</f>
        <v>1</v>
      </c>
      <c r="F54" t="str">
        <f>IF(D54&lt;&gt;"учтена","",IF(COUNTIF(Обращения!$B$2:$B$401,B54)=0,"нет обращения","есть"))</f>
        <v>есть</v>
      </c>
    </row>
    <row r="55">
      <c r="A55" s="2" t="n">
        <v>46320</v>
      </c>
      <c r="B55" s="10" t="inlineStr">
        <is>
          <t>Р-006</t>
        </is>
      </c>
      <c r="C55" s="11" t="n">
        <v>2800</v>
      </c>
      <c r="D55" t="str">
        <f>IF(AND(A55="",B55="",C55=""),"",IF(A55="","нет даты",IF(B55="","нет клиента",IF(NOT(ISNUMBER(C55)),"нет суммы",IF(A55&gt;Показатели!$B$6,"после среза",IF(COUNTIFS($A$1:A54,A55,$B$1:B54,B55,$C$1:C54,C55)&gt;0,"дубль","учтена"))))))</f>
        <v>учтена</v>
      </c>
      <c r="E55">
        <f>IF(D55&lt;&gt;"учтена","",1+COUNTIFS($B$2:$B$601,B55,$A$2:$A$601,"&lt;"&amp;A55,$D$2:$D$601,"учтена")+COUNTIFS($B$1:B54,B55,$A$1:A54,A55,$D$1:D54,"учтена"))</f>
        <v>2</v>
      </c>
      <c r="F55" t="str">
        <f>IF(D55&lt;&gt;"учтена","",IF(COUNTIF(Обращения!$B$2:$B$401,B55)=0,"нет обращения","есть"))</f>
        <v>есть</v>
      </c>
    </row>
    <row r="56">
      <c r="A56" s="2" t="n">
        <v>46298</v>
      </c>
      <c r="B56" s="10" t="inlineStr">
        <is>
          <t>Р-007</t>
        </is>
      </c>
      <c r="C56" s="11" t="n">
        <v>2600</v>
      </c>
      <c r="D56" t="str">
        <f>IF(AND(A56="",B56="",C56=""),"",IF(A56="","нет даты",IF(B56="","нет клиента",IF(NOT(ISNUMBER(C56)),"нет суммы",IF(A56&gt;Показатели!$B$6,"после среза",IF(COUNTIFS($A$1:A55,A56,$B$1:B55,B56,$C$1:C55,C56)&gt;0,"дубль","учтена"))))))</f>
        <v>учтена</v>
      </c>
      <c r="E56">
        <f>IF(D56&lt;&gt;"учтена","",1+COUNTIFS($B$2:$B$601,B56,$A$2:$A$601,"&lt;"&amp;A56,$D$2:$D$601,"учтена")+COUNTIFS($B$1:B55,B56,$A$1:A55,A56,$D$1:D55,"учтена"))</f>
        <v>1</v>
      </c>
      <c r="F56" t="str">
        <f>IF(D56&lt;&gt;"учтена","",IF(COUNTIF(Обращения!$B$2:$B$401,B56)=0,"нет обращения","есть"))</f>
        <v>есть</v>
      </c>
    </row>
    <row r="57">
      <c r="A57" s="2" t="n">
        <v>46301</v>
      </c>
      <c r="B57" s="10" t="inlineStr">
        <is>
          <t>Р-008</t>
        </is>
      </c>
      <c r="C57" s="11" t="n">
        <v>3000</v>
      </c>
      <c r="D57" t="str">
        <f>IF(AND(A57="",B57="",C57=""),"",IF(A57="","нет даты",IF(B57="","нет клиента",IF(NOT(ISNUMBER(C57)),"нет суммы",IF(A57&gt;Показатели!$B$6,"после среза",IF(COUNTIFS($A$1:A56,A57,$B$1:B56,B57,$C$1:C56,C57)&gt;0,"дубль","учтена"))))))</f>
        <v>учтена</v>
      </c>
      <c r="E57">
        <f>IF(D57&lt;&gt;"учтена","",1+COUNTIFS($B$2:$B$601,B57,$A$2:$A$601,"&lt;"&amp;A57,$D$2:$D$601,"учтена")+COUNTIFS($B$1:B56,B57,$A$1:A56,A57,$D$1:D56,"учтена"))</f>
        <v>1</v>
      </c>
      <c r="F57" t="str">
        <f>IF(D57&lt;&gt;"учтена","",IF(COUNTIF(Обращения!$B$2:$B$401,B57)=0,"нет обращения","есть"))</f>
        <v>есть</v>
      </c>
    </row>
    <row r="58">
      <c r="A58" s="2" t="n">
        <v>46304</v>
      </c>
      <c r="B58" s="10" t="inlineStr">
        <is>
          <t>Р-009</t>
        </is>
      </c>
      <c r="C58" s="11" t="n">
        <v>2600</v>
      </c>
      <c r="D58" t="str">
        <f>IF(AND(A58="",B58="",C58=""),"",IF(A58="","нет даты",IF(B58="","нет клиента",IF(NOT(ISNUMBER(C58)),"нет суммы",IF(A58&gt;Показатели!$B$6,"после среза",IF(COUNTIFS($A$1:A57,A58,$B$1:B57,B58,$C$1:C57,C58)&gt;0,"дубль","учтена"))))))</f>
        <v>учтена</v>
      </c>
      <c r="E58">
        <f>IF(D58&lt;&gt;"учтена","",1+COUNTIFS($B$2:$B$601,B58,$A$2:$A$601,"&lt;"&amp;A58,$D$2:$D$601,"учтена")+COUNTIFS($B$1:B57,B58,$A$1:A57,A58,$D$1:D57,"учтена"))</f>
        <v>1</v>
      </c>
      <c r="F58" t="str">
        <f>IF(D58&lt;&gt;"учтена","",IF(COUNTIF(Обращения!$B$2:$B$401,B58)=0,"нет обращения","есть"))</f>
        <v>есть</v>
      </c>
    </row>
    <row r="59">
      <c r="A59" s="2" t="n">
        <v>46307</v>
      </c>
      <c r="B59" s="10" t="inlineStr">
        <is>
          <t>Р-010</t>
        </is>
      </c>
      <c r="C59" s="11" t="n">
        <v>3000</v>
      </c>
      <c r="D59" t="str">
        <f>IF(AND(A59="",B59="",C59=""),"",IF(A59="","нет даты",IF(B59="","нет клиента",IF(NOT(ISNUMBER(C59)),"нет суммы",IF(A59&gt;Показатели!$B$6,"после среза",IF(COUNTIFS($A$1:A58,A59,$B$1:B58,B59,$C$1:C58,C59)&gt;0,"дубль","учтена"))))))</f>
        <v>учтена</v>
      </c>
      <c r="E59">
        <f>IF(D59&lt;&gt;"учтена","",1+COUNTIFS($B$2:$B$601,B59,$A$2:$A$601,"&lt;"&amp;A59,$D$2:$D$601,"учтена")+COUNTIFS($B$1:B58,B59,$A$1:A58,A59,$D$1:D58,"учтена"))</f>
        <v>1</v>
      </c>
      <c r="F59" t="str">
        <f>IF(D59&lt;&gt;"учтена","",IF(COUNTIF(Обращения!$B$2:$B$401,B59)=0,"нет обращения","есть"))</f>
        <v>есть</v>
      </c>
    </row>
    <row r="60">
      <c r="A60" s="2" t="n">
        <v>46297</v>
      </c>
      <c r="B60" s="10" t="inlineStr">
        <is>
          <t>Д-900</t>
        </is>
      </c>
      <c r="C60" s="11" t="n">
        <v>2500</v>
      </c>
      <c r="D60" t="str">
        <f>IF(AND(A60="",B60="",C60=""),"",IF(A60="","нет даты",IF(B60="","нет клиента",IF(NOT(ISNUMBER(C60)),"нет суммы",IF(A60&gt;Показатели!$B$6,"после среза",IF(COUNTIFS($A$1:A59,A60,$B$1:B59,B60,$C$1:C59,C60)&gt;0,"дубль","учтена"))))))</f>
        <v>учтена</v>
      </c>
      <c r="E60">
        <f>IF(D60&lt;&gt;"учтена","",1+COUNTIFS($B$2:$B$601,B60,$A$2:$A$601,"&lt;"&amp;A60,$D$2:$D$601,"учтена")+COUNTIFS($B$1:B59,B60,$A$1:A59,A60,$D$1:D59,"учтена"))</f>
        <v>1</v>
      </c>
      <c r="F60" t="str">
        <f>IF(D60&lt;&gt;"учтена","",IF(COUNTIF(Обращения!$B$2:$B$401,B60)=0,"нет обращения","есть"))</f>
        <v>есть</v>
      </c>
    </row>
    <row r="61">
      <c r="A61" s="2" t="n">
        <v>46254</v>
      </c>
      <c r="B61" s="10" t="inlineStr">
        <is>
          <t>П-001</t>
        </is>
      </c>
      <c r="C61" s="11" t="n">
        <v>2300</v>
      </c>
      <c r="D61" t="str">
        <f>IF(AND(A61="",B61="",C61=""),"",IF(A61="","нет даты",IF(B61="","нет клиента",IF(NOT(ISNUMBER(C61)),"нет суммы",IF(A61&gt;Показатели!$B$6,"после среза",IF(COUNTIFS($A$1:A60,A61,$B$1:B60,B61,$C$1:C60,C61)&gt;0,"дубль","учтена"))))))</f>
        <v>учтена</v>
      </c>
      <c r="E61">
        <f>IF(D61&lt;&gt;"учтена","",1+COUNTIFS($B$2:$B$601,B61,$A$2:$A$601,"&lt;"&amp;A61,$D$2:$D$601,"учтена")+COUNTIFS($B$1:B60,B61,$A$1:A60,A61,$D$1:D60,"учтена"))</f>
        <v>1</v>
      </c>
      <c r="F61" t="str">
        <f>IF(D61&lt;&gt;"учтена","",IF(COUNTIF(Обращения!$B$2:$B$401,B61)=0,"нет обращения","есть"))</f>
        <v>есть</v>
      </c>
    </row>
    <row r="62">
      <c r="A62" s="2" t="n">
        <v>46311</v>
      </c>
      <c r="B62" s="10" t="inlineStr">
        <is>
          <t>П-001</t>
        </is>
      </c>
      <c r="C62" s="11" t="n">
        <v>2600</v>
      </c>
      <c r="D62" t="str">
        <f>IF(AND(A62="",B62="",C62=""),"",IF(A62="","нет даты",IF(B62="","нет клиента",IF(NOT(ISNUMBER(C62)),"нет суммы",IF(A62&gt;Показатели!$B$6,"после среза",IF(COUNTIFS($A$1:A61,A62,$B$1:B61,B62,$C$1:C61,C62)&gt;0,"дубль","учтена"))))))</f>
        <v>учтена</v>
      </c>
      <c r="E62">
        <f>IF(D62&lt;&gt;"учтена","",1+COUNTIFS($B$2:$B$601,B62,$A$2:$A$601,"&lt;"&amp;A62,$D$2:$D$601,"учтена")+COUNTIFS($B$1:B61,B62,$A$1:A61,A62,$D$1:D61,"учтена"))</f>
        <v>2</v>
      </c>
      <c r="F62" t="str">
        <f>IF(D62&lt;&gt;"учтена","",IF(COUNTIF(Обращения!$B$2:$B$401,B62)=0,"нет обращения","есть"))</f>
        <v>есть</v>
      </c>
    </row>
    <row r="63">
      <c r="A63" s="2" t="n">
        <v>46331</v>
      </c>
      <c r="B63" s="10" t="inlineStr">
        <is>
          <t>В-020</t>
        </is>
      </c>
      <c r="C63" s="11" t="n">
        <v>1900</v>
      </c>
      <c r="D63" t="str">
        <f>IF(AND(A63="",B63="",C63=""),"",IF(A63="","нет даты",IF(B63="","нет клиента",IF(NOT(ISNUMBER(C63)),"нет суммы",IF(A63&gt;Показатели!$B$6,"после среза",IF(COUNTIFS($A$1:A62,A63,$B$1:B62,B63,$C$1:C62,C63)&gt;0,"дубль","учтена"))))))</f>
        <v>после среза</v>
      </c>
      <c r="E63" t="str">
        <f>IF(D63&lt;&gt;"учтена","",1+COUNTIFS($B$2:$B$601,B63,$A$2:$A$601,"&lt;"&amp;A63,$D$2:$D$601,"учтена")+COUNTIFS($B$1:B62,B63,$A$1:A62,A63,$D$1:D62,"учтена"))</f>
        <v/>
      </c>
      <c r="F63" t="str">
        <f>IF(D63&lt;&gt;"учтена","",IF(COUNTIF(Обращения!$B$2:$B$401,B63)=0,"нет обращения","есть"))</f>
        <v/>
      </c>
    </row>
    <row r="64">
      <c r="A64" s="2" t="n">
        <v>46298</v>
      </c>
      <c r="B64" s="10" t="inlineStr">
        <is>
          <t>Д-001</t>
        </is>
      </c>
      <c r="C64" s="11" t="n">
        <v>2100</v>
      </c>
      <c r="D64" t="str">
        <f>IF(AND(A64="",B64="",C64=""),"",IF(A64="","нет даты",IF(B64="","нет клиента",IF(NOT(ISNUMBER(C64)),"нет суммы",IF(A64&gt;Показатели!$B$6,"после среза",IF(COUNTIFS($A$1:A63,A64,$B$1:B63,B64,$C$1:C63,C64)&gt;0,"дубль","учтена"))))))</f>
        <v>дубль</v>
      </c>
      <c r="E64" t="str">
        <f>IF(D64&lt;&gt;"учтена","",1+COUNTIFS($B$2:$B$601,B64,$A$2:$A$601,"&lt;"&amp;A64,$D$2:$D$601,"учтена")+COUNTIFS($B$1:B63,B64,$A$1:A63,A64,$D$1:D63,"учтена"))</f>
        <v/>
      </c>
      <c r="F64" t="str">
        <f>IF(D64&lt;&gt;"учтена","",IF(COUNTIF(Обращения!$B$2:$B$401,B64)=0,"нет обращения","есть"))</f>
        <v/>
      </c>
    </row>
    <row r="65">
      <c r="A65" s="2" t="n">
        <v>46304</v>
      </c>
      <c r="B65" s="10" t="inlineStr">
        <is>
          <t>Б-001</t>
        </is>
      </c>
      <c r="C65" s="11" t="n">
        <v>3100</v>
      </c>
      <c r="D65" t="str">
        <f>IF(AND(A65="",B65="",C65=""),"",IF(A65="","нет даты",IF(B65="","нет клиента",IF(NOT(ISNUMBER(C65)),"нет суммы",IF(A65&gt;Показатели!$B$6,"после среза",IF(COUNTIFS($A$1:A64,A65,$B$1:B64,B65,$C$1:C64,C65)&gt;0,"дубль","учтена"))))))</f>
        <v>учтена</v>
      </c>
      <c r="E65">
        <f>IF(D65&lt;&gt;"учтена","",1+COUNTIFS($B$2:$B$601,B65,$A$2:$A$601,"&lt;"&amp;A65,$D$2:$D$601,"учтена")+COUNTIFS($B$1:B64,B65,$A$1:A64,A65,$D$1:D64,"учтена"))</f>
        <v>1</v>
      </c>
      <c r="F65" t="str">
        <f>IF(D65&lt;&gt;"учтена","",IF(COUNTIF(Обращения!$B$2:$B$401,B65)=0,"нет обращения","есть"))</f>
        <v>нет обращения</v>
      </c>
    </row>
    <row r="66">
      <c r="A66" s="2" t="n"/>
      <c r="B66" s="10" t="n"/>
      <c r="C66" s="11" t="n"/>
      <c r="D66" t="str">
        <f>IF(AND(A66="",B66="",C66=""),"",IF(A66="","нет даты",IF(B66="","нет клиента",IF(NOT(ISNUMBER(C66)),"нет суммы",IF(A66&gt;Показатели!$B$6,"после среза",IF(COUNTIFS($A$1:A65,A66,$B$1:B65,B66,$C$1:C65,C66)&gt;0,"дубль","учтена"))))))</f>
        <v/>
      </c>
      <c r="E66" t="str">
        <f>IF(D66&lt;&gt;"учтена","",1+COUNTIFS($B$2:$B$601,B66,$A$2:$A$601,"&lt;"&amp;A66,$D$2:$D$601,"учтена")+COUNTIFS($B$1:B65,B66,$A$1:A65,A66,$D$1:D65,"учтена"))</f>
        <v/>
      </c>
      <c r="F66" t="str">
        <f>IF(D66&lt;&gt;"учтена","",IF(COUNTIF(Обращения!$B$2:$B$401,B66)=0,"нет обращения","есть"))</f>
        <v/>
      </c>
    </row>
    <row r="67">
      <c r="A67" s="2" t="n"/>
      <c r="B67" s="10" t="n"/>
      <c r="C67" s="11" t="n"/>
      <c r="D67" t="str">
        <f>IF(AND(A67="",B67="",C67=""),"",IF(A67="","нет даты",IF(B67="","нет клиента",IF(NOT(ISNUMBER(C67)),"нет суммы",IF(A67&gt;Показатели!$B$6,"после среза",IF(COUNTIFS($A$1:A66,A67,$B$1:B66,B67,$C$1:C66,C67)&gt;0,"дубль","учтена"))))))</f>
        <v/>
      </c>
      <c r="E67" t="str">
        <f>IF(D67&lt;&gt;"учтена","",1+COUNTIFS($B$2:$B$601,B67,$A$2:$A$601,"&lt;"&amp;A67,$D$2:$D$601,"учтена")+COUNTIFS($B$1:B66,B67,$A$1:A66,A67,$D$1:D66,"учтена"))</f>
        <v/>
      </c>
      <c r="F67" t="str">
        <f>IF(D67&lt;&gt;"учтена","",IF(COUNTIF(Обращения!$B$2:$B$401,B67)=0,"нет обращения","есть"))</f>
        <v/>
      </c>
    </row>
    <row r="68">
      <c r="A68" s="2" t="n"/>
      <c r="B68" s="10" t="n"/>
      <c r="C68" s="11" t="n"/>
      <c r="D68" t="str">
        <f>IF(AND(A68="",B68="",C68=""),"",IF(A68="","нет даты",IF(B68="","нет клиента",IF(NOT(ISNUMBER(C68)),"нет суммы",IF(A68&gt;Показатели!$B$6,"после среза",IF(COUNTIFS($A$1:A67,A68,$B$1:B67,B68,$C$1:C67,C68)&gt;0,"дубль","учтена"))))))</f>
        <v/>
      </c>
      <c r="E68" t="str">
        <f>IF(D68&lt;&gt;"учтена","",1+COUNTIFS($B$2:$B$601,B68,$A$2:$A$601,"&lt;"&amp;A68,$D$2:$D$601,"учтена")+COUNTIFS($B$1:B67,B68,$A$1:A67,A68,$D$1:D67,"учтена"))</f>
        <v/>
      </c>
      <c r="F68" t="str">
        <f>IF(D68&lt;&gt;"учтена","",IF(COUNTIF(Обращения!$B$2:$B$401,B68)=0,"нет обращения","есть"))</f>
        <v/>
      </c>
    </row>
    <row r="69">
      <c r="A69" s="2" t="n"/>
      <c r="B69" s="10" t="n"/>
      <c r="C69" s="11" t="n"/>
      <c r="D69" t="str">
        <f>IF(AND(A69="",B69="",C69=""),"",IF(A69="","нет даты",IF(B69="","нет клиента",IF(NOT(ISNUMBER(C69)),"нет суммы",IF(A69&gt;Показатели!$B$6,"после среза",IF(COUNTIFS($A$1:A68,A69,$B$1:B68,B69,$C$1:C68,C69)&gt;0,"дубль","учтена"))))))</f>
        <v/>
      </c>
      <c r="E69" t="str">
        <f>IF(D69&lt;&gt;"учтена","",1+COUNTIFS($B$2:$B$601,B69,$A$2:$A$601,"&lt;"&amp;A69,$D$2:$D$601,"учтена")+COUNTIFS($B$1:B68,B69,$A$1:A68,A69,$D$1:D68,"учтена"))</f>
        <v/>
      </c>
      <c r="F69" t="str">
        <f>IF(D69&lt;&gt;"учтена","",IF(COUNTIF(Обращения!$B$2:$B$401,B69)=0,"нет обращения","есть"))</f>
        <v/>
      </c>
    </row>
    <row r="70">
      <c r="A70" s="2" t="n"/>
      <c r="B70" s="10" t="n"/>
      <c r="C70" s="11" t="n"/>
      <c r="D70" t="str">
        <f>IF(AND(A70="",B70="",C70=""),"",IF(A70="","нет даты",IF(B70="","нет клиента",IF(NOT(ISNUMBER(C70)),"нет суммы",IF(A70&gt;Показатели!$B$6,"после среза",IF(COUNTIFS($A$1:A69,A70,$B$1:B69,B70,$C$1:C69,C70)&gt;0,"дубль","учтена"))))))</f>
        <v/>
      </c>
      <c r="E70" t="str">
        <f>IF(D70&lt;&gt;"учтена","",1+COUNTIFS($B$2:$B$601,B70,$A$2:$A$601,"&lt;"&amp;A70,$D$2:$D$601,"учтена")+COUNTIFS($B$1:B69,B70,$A$1:A69,A70,$D$1:D69,"учтена"))</f>
        <v/>
      </c>
      <c r="F70" t="str">
        <f>IF(D70&lt;&gt;"учтена","",IF(COUNTIF(Обращения!$B$2:$B$401,B70)=0,"нет обращения","есть"))</f>
        <v/>
      </c>
    </row>
    <row r="71">
      <c r="A71" s="2" t="n"/>
      <c r="B71" s="10" t="n"/>
      <c r="C71" s="11" t="n"/>
      <c r="D71" t="str">
        <f>IF(AND(A71="",B71="",C71=""),"",IF(A71="","нет даты",IF(B71="","нет клиента",IF(NOT(ISNUMBER(C71)),"нет суммы",IF(A71&gt;Показатели!$B$6,"после среза",IF(COUNTIFS($A$1:A70,A71,$B$1:B70,B71,$C$1:C70,C71)&gt;0,"дубль","учтена"))))))</f>
        <v/>
      </c>
      <c r="E71" t="str">
        <f>IF(D71&lt;&gt;"учтена","",1+COUNTIFS($B$2:$B$601,B71,$A$2:$A$601,"&lt;"&amp;A71,$D$2:$D$601,"учтена")+COUNTIFS($B$1:B70,B71,$A$1:A70,A71,$D$1:D70,"учтена"))</f>
        <v/>
      </c>
      <c r="F71" t="str">
        <f>IF(D71&lt;&gt;"учтена","",IF(COUNTIF(Обращения!$B$2:$B$401,B71)=0,"нет обращения","есть"))</f>
        <v/>
      </c>
    </row>
    <row r="72">
      <c r="A72" s="2" t="n"/>
      <c r="B72" s="10" t="n"/>
      <c r="C72" s="11" t="n"/>
      <c r="D72" t="str">
        <f>IF(AND(A72="",B72="",C72=""),"",IF(A72="","нет даты",IF(B72="","нет клиента",IF(NOT(ISNUMBER(C72)),"нет суммы",IF(A72&gt;Показатели!$B$6,"после среза",IF(COUNTIFS($A$1:A71,A72,$B$1:B71,B72,$C$1:C71,C72)&gt;0,"дубль","учтена"))))))</f>
        <v/>
      </c>
      <c r="E72" t="str">
        <f>IF(D72&lt;&gt;"учтена","",1+COUNTIFS($B$2:$B$601,B72,$A$2:$A$601,"&lt;"&amp;A72,$D$2:$D$601,"учтена")+COUNTIFS($B$1:B71,B72,$A$1:A71,A72,$D$1:D71,"учтена"))</f>
        <v/>
      </c>
      <c r="F72" t="str">
        <f>IF(D72&lt;&gt;"учтена","",IF(COUNTIF(Обращения!$B$2:$B$401,B72)=0,"нет обращения","есть"))</f>
        <v/>
      </c>
    </row>
    <row r="73">
      <c r="A73" s="2" t="n"/>
      <c r="B73" s="10" t="n"/>
      <c r="C73" s="11" t="n"/>
      <c r="D73" t="str">
        <f>IF(AND(A73="",B73="",C73=""),"",IF(A73="","нет даты",IF(B73="","нет клиента",IF(NOT(ISNUMBER(C73)),"нет суммы",IF(A73&gt;Показатели!$B$6,"после среза",IF(COUNTIFS($A$1:A72,A73,$B$1:B72,B73,$C$1:C72,C73)&gt;0,"дубль","учтена"))))))</f>
        <v/>
      </c>
      <c r="E73" t="str">
        <f>IF(D73&lt;&gt;"учтена","",1+COUNTIFS($B$2:$B$601,B73,$A$2:$A$601,"&lt;"&amp;A73,$D$2:$D$601,"учтена")+COUNTIFS($B$1:B72,B73,$A$1:A72,A73,$D$1:D72,"учтена"))</f>
        <v/>
      </c>
      <c r="F73" t="str">
        <f>IF(D73&lt;&gt;"учтена","",IF(COUNTIF(Обращения!$B$2:$B$401,B73)=0,"нет обращения","есть"))</f>
        <v/>
      </c>
    </row>
    <row r="74">
      <c r="A74" s="2" t="n"/>
      <c r="B74" s="10" t="n"/>
      <c r="C74" s="11" t="n"/>
      <c r="D74" t="str">
        <f>IF(AND(A74="",B74="",C74=""),"",IF(A74="","нет даты",IF(B74="","нет клиента",IF(NOT(ISNUMBER(C74)),"нет суммы",IF(A74&gt;Показатели!$B$6,"после среза",IF(COUNTIFS($A$1:A73,A74,$B$1:B73,B74,$C$1:C73,C74)&gt;0,"дубль","учтена"))))))</f>
        <v/>
      </c>
      <c r="E74" t="str">
        <f>IF(D74&lt;&gt;"учтена","",1+COUNTIFS($B$2:$B$601,B74,$A$2:$A$601,"&lt;"&amp;A74,$D$2:$D$601,"учтена")+COUNTIFS($B$1:B73,B74,$A$1:A73,A74,$D$1:D73,"учтена"))</f>
        <v/>
      </c>
      <c r="F74" t="str">
        <f>IF(D74&lt;&gt;"учтена","",IF(COUNTIF(Обращения!$B$2:$B$401,B74)=0,"нет обращения","есть"))</f>
        <v/>
      </c>
    </row>
    <row r="75">
      <c r="A75" s="2" t="n"/>
      <c r="B75" s="10" t="n"/>
      <c r="C75" s="11" t="n"/>
      <c r="D75" t="str">
        <f>IF(AND(A75="",B75="",C75=""),"",IF(A75="","нет даты",IF(B75="","нет клиента",IF(NOT(ISNUMBER(C75)),"нет суммы",IF(A75&gt;Показатели!$B$6,"после среза",IF(COUNTIFS($A$1:A74,A75,$B$1:B74,B75,$C$1:C74,C75)&gt;0,"дубль","учтена"))))))</f>
        <v/>
      </c>
      <c r="E75" t="str">
        <f>IF(D75&lt;&gt;"учтена","",1+COUNTIFS($B$2:$B$601,B75,$A$2:$A$601,"&lt;"&amp;A75,$D$2:$D$601,"учтена")+COUNTIFS($B$1:B74,B75,$A$1:A74,A75,$D$1:D74,"учтена"))</f>
        <v/>
      </c>
      <c r="F75" t="str">
        <f>IF(D75&lt;&gt;"учтена","",IF(COUNTIF(Обращения!$B$2:$B$401,B75)=0,"нет обращения","есть"))</f>
        <v/>
      </c>
    </row>
    <row r="76">
      <c r="A76" s="2" t="n"/>
      <c r="B76" s="10" t="n"/>
      <c r="C76" s="11" t="n"/>
      <c r="D76" t="str">
        <f>IF(AND(A76="",B76="",C76=""),"",IF(A76="","нет даты",IF(B76="","нет клиента",IF(NOT(ISNUMBER(C76)),"нет суммы",IF(A76&gt;Показатели!$B$6,"после среза",IF(COUNTIFS($A$1:A75,A76,$B$1:B75,B76,$C$1:C75,C76)&gt;0,"дубль","учтена"))))))</f>
        <v/>
      </c>
      <c r="E76" t="str">
        <f>IF(D76&lt;&gt;"учтена","",1+COUNTIFS($B$2:$B$601,B76,$A$2:$A$601,"&lt;"&amp;A76,$D$2:$D$601,"учтена")+COUNTIFS($B$1:B75,B76,$A$1:A75,A76,$D$1:D75,"учтена"))</f>
        <v/>
      </c>
      <c r="F76" t="str">
        <f>IF(D76&lt;&gt;"учтена","",IF(COUNTIF(Обращения!$B$2:$B$401,B76)=0,"нет обращения","есть"))</f>
        <v/>
      </c>
    </row>
    <row r="77">
      <c r="A77" s="2" t="n"/>
      <c r="B77" s="10" t="n"/>
      <c r="C77" s="11" t="n"/>
      <c r="D77" t="str">
        <f>IF(AND(A77="",B77="",C77=""),"",IF(A77="","нет даты",IF(B77="","нет клиента",IF(NOT(ISNUMBER(C77)),"нет суммы",IF(A77&gt;Показатели!$B$6,"после среза",IF(COUNTIFS($A$1:A76,A77,$B$1:B76,B77,$C$1:C76,C77)&gt;0,"дубль","учтена"))))))</f>
        <v/>
      </c>
      <c r="E77" t="str">
        <f>IF(D77&lt;&gt;"учтена","",1+COUNTIFS($B$2:$B$601,B77,$A$2:$A$601,"&lt;"&amp;A77,$D$2:$D$601,"учтена")+COUNTIFS($B$1:B76,B77,$A$1:A76,A77,$D$1:D76,"учтена"))</f>
        <v/>
      </c>
      <c r="F77" t="str">
        <f>IF(D77&lt;&gt;"учтена","",IF(COUNTIF(Обращения!$B$2:$B$401,B77)=0,"нет обращения","есть"))</f>
        <v/>
      </c>
    </row>
    <row r="78">
      <c r="A78" s="2" t="n"/>
      <c r="B78" s="10" t="n"/>
      <c r="C78" s="11" t="n"/>
      <c r="D78" t="str">
        <f>IF(AND(A78="",B78="",C78=""),"",IF(A78="","нет даты",IF(B78="","нет клиента",IF(NOT(ISNUMBER(C78)),"нет суммы",IF(A78&gt;Показатели!$B$6,"после среза",IF(COUNTIFS($A$1:A77,A78,$B$1:B77,B78,$C$1:C77,C78)&gt;0,"дубль","учтена"))))))</f>
        <v/>
      </c>
      <c r="E78" t="str">
        <f>IF(D78&lt;&gt;"учтена","",1+COUNTIFS($B$2:$B$601,B78,$A$2:$A$601,"&lt;"&amp;A78,$D$2:$D$601,"учтена")+COUNTIFS($B$1:B77,B78,$A$1:A77,A78,$D$1:D77,"учтена"))</f>
        <v/>
      </c>
      <c r="F78" t="str">
        <f>IF(D78&lt;&gt;"учтена","",IF(COUNTIF(Обращения!$B$2:$B$401,B78)=0,"нет обращения","есть"))</f>
        <v/>
      </c>
    </row>
    <row r="79">
      <c r="A79" s="2" t="n"/>
      <c r="B79" s="10" t="n"/>
      <c r="C79" s="11" t="n"/>
      <c r="D79" t="str">
        <f>IF(AND(A79="",B79="",C79=""),"",IF(A79="","нет даты",IF(B79="","нет клиента",IF(NOT(ISNUMBER(C79)),"нет суммы",IF(A79&gt;Показатели!$B$6,"после среза",IF(COUNTIFS($A$1:A78,A79,$B$1:B78,B79,$C$1:C78,C79)&gt;0,"дубль","учтена"))))))</f>
        <v/>
      </c>
      <c r="E79" t="str">
        <f>IF(D79&lt;&gt;"учтена","",1+COUNTIFS($B$2:$B$601,B79,$A$2:$A$601,"&lt;"&amp;A79,$D$2:$D$601,"учтена")+COUNTIFS($B$1:B78,B79,$A$1:A78,A79,$D$1:D78,"учтена"))</f>
        <v/>
      </c>
      <c r="F79" t="str">
        <f>IF(D79&lt;&gt;"учтена","",IF(COUNTIF(Обращения!$B$2:$B$401,B79)=0,"нет обращения","есть"))</f>
        <v/>
      </c>
    </row>
    <row r="80">
      <c r="A80" s="2" t="n"/>
      <c r="B80" s="10" t="n"/>
      <c r="C80" s="11" t="n"/>
      <c r="D80" t="str">
        <f>IF(AND(A80="",B80="",C80=""),"",IF(A80="","нет даты",IF(B80="","нет клиента",IF(NOT(ISNUMBER(C80)),"нет суммы",IF(A80&gt;Показатели!$B$6,"после среза",IF(COUNTIFS($A$1:A79,A80,$B$1:B79,B80,$C$1:C79,C80)&gt;0,"дубль","учтена"))))))</f>
        <v/>
      </c>
      <c r="E80" t="str">
        <f>IF(D80&lt;&gt;"учтена","",1+COUNTIFS($B$2:$B$601,B80,$A$2:$A$601,"&lt;"&amp;A80,$D$2:$D$601,"учтена")+COUNTIFS($B$1:B79,B80,$A$1:A79,A80,$D$1:D79,"учтена"))</f>
        <v/>
      </c>
      <c r="F80" t="str">
        <f>IF(D80&lt;&gt;"учтена","",IF(COUNTIF(Обращения!$B$2:$B$401,B80)=0,"нет обращения","есть"))</f>
        <v/>
      </c>
    </row>
    <row r="81">
      <c r="A81" s="2" t="n"/>
      <c r="B81" s="10" t="n"/>
      <c r="C81" s="11" t="n"/>
      <c r="D81" t="str">
        <f>IF(AND(A81="",B81="",C81=""),"",IF(A81="","нет даты",IF(B81="","нет клиента",IF(NOT(ISNUMBER(C81)),"нет суммы",IF(A81&gt;Показатели!$B$6,"после среза",IF(COUNTIFS($A$1:A80,A81,$B$1:B80,B81,$C$1:C80,C81)&gt;0,"дубль","учтена"))))))</f>
        <v/>
      </c>
      <c r="E81" t="str">
        <f>IF(D81&lt;&gt;"учтена","",1+COUNTIFS($B$2:$B$601,B81,$A$2:$A$601,"&lt;"&amp;A81,$D$2:$D$601,"учтена")+COUNTIFS($B$1:B80,B81,$A$1:A80,A81,$D$1:D80,"учтена"))</f>
        <v/>
      </c>
      <c r="F81" t="str">
        <f>IF(D81&lt;&gt;"учтена","",IF(COUNTIF(Обращения!$B$2:$B$401,B81)=0,"нет обращения","есть"))</f>
        <v/>
      </c>
    </row>
    <row r="82">
      <c r="A82" s="2" t="n"/>
      <c r="B82" s="10" t="n"/>
      <c r="C82" s="11" t="n"/>
      <c r="D82" t="str">
        <f>IF(AND(A82="",B82="",C82=""),"",IF(A82="","нет даты",IF(B82="","нет клиента",IF(NOT(ISNUMBER(C82)),"нет суммы",IF(A82&gt;Показатели!$B$6,"после среза",IF(COUNTIFS($A$1:A81,A82,$B$1:B81,B82,$C$1:C81,C82)&gt;0,"дубль","учтена"))))))</f>
        <v/>
      </c>
      <c r="E82" t="str">
        <f>IF(D82&lt;&gt;"учтена","",1+COUNTIFS($B$2:$B$601,B82,$A$2:$A$601,"&lt;"&amp;A82,$D$2:$D$601,"учтена")+COUNTIFS($B$1:B81,B82,$A$1:A81,A82,$D$1:D81,"учтена"))</f>
        <v/>
      </c>
      <c r="F82" t="str">
        <f>IF(D82&lt;&gt;"учтена","",IF(COUNTIF(Обращения!$B$2:$B$401,B82)=0,"нет обращения","есть"))</f>
        <v/>
      </c>
    </row>
    <row r="83">
      <c r="A83" s="2" t="n"/>
      <c r="B83" s="10" t="n"/>
      <c r="C83" s="11" t="n"/>
      <c r="D83" t="str">
        <f>IF(AND(A83="",B83="",C83=""),"",IF(A83="","нет даты",IF(B83="","нет клиента",IF(NOT(ISNUMBER(C83)),"нет суммы",IF(A83&gt;Показатели!$B$6,"после среза",IF(COUNTIFS($A$1:A82,A83,$B$1:B82,B83,$C$1:C82,C83)&gt;0,"дубль","учтена"))))))</f>
        <v/>
      </c>
      <c r="E83" t="str">
        <f>IF(D83&lt;&gt;"учтена","",1+COUNTIFS($B$2:$B$601,B83,$A$2:$A$601,"&lt;"&amp;A83,$D$2:$D$601,"учтена")+COUNTIFS($B$1:B82,B83,$A$1:A82,A83,$D$1:D82,"учтена"))</f>
        <v/>
      </c>
      <c r="F83" t="str">
        <f>IF(D83&lt;&gt;"учтена","",IF(COUNTIF(Обращения!$B$2:$B$401,B83)=0,"нет обращения","есть"))</f>
        <v/>
      </c>
    </row>
    <row r="84">
      <c r="A84" s="2" t="n"/>
      <c r="B84" s="10" t="n"/>
      <c r="C84" s="11" t="n"/>
      <c r="D84" t="str">
        <f>IF(AND(A84="",B84="",C84=""),"",IF(A84="","нет даты",IF(B84="","нет клиента",IF(NOT(ISNUMBER(C84)),"нет суммы",IF(A84&gt;Показатели!$B$6,"после среза",IF(COUNTIFS($A$1:A83,A84,$B$1:B83,B84,$C$1:C83,C84)&gt;0,"дубль","учтена"))))))</f>
        <v/>
      </c>
      <c r="E84" t="str">
        <f>IF(D84&lt;&gt;"учтена","",1+COUNTIFS($B$2:$B$601,B84,$A$2:$A$601,"&lt;"&amp;A84,$D$2:$D$601,"учтена")+COUNTIFS($B$1:B83,B84,$A$1:A83,A84,$D$1:D83,"учтена"))</f>
        <v/>
      </c>
      <c r="F84" t="str">
        <f>IF(D84&lt;&gt;"учтена","",IF(COUNTIF(Обращения!$B$2:$B$401,B84)=0,"нет обращения","есть"))</f>
        <v/>
      </c>
    </row>
    <row r="85">
      <c r="A85" s="2" t="n"/>
      <c r="B85" s="10" t="n"/>
      <c r="C85" s="11" t="n"/>
      <c r="D85" t="str">
        <f>IF(AND(A85="",B85="",C85=""),"",IF(A85="","нет даты",IF(B85="","нет клиента",IF(NOT(ISNUMBER(C85)),"нет суммы",IF(A85&gt;Показатели!$B$6,"после среза",IF(COUNTIFS($A$1:A84,A85,$B$1:B84,B85,$C$1:C84,C85)&gt;0,"дубль","учтена"))))))</f>
        <v/>
      </c>
      <c r="E85" t="str">
        <f>IF(D85&lt;&gt;"учтена","",1+COUNTIFS($B$2:$B$601,B85,$A$2:$A$601,"&lt;"&amp;A85,$D$2:$D$601,"учтена")+COUNTIFS($B$1:B84,B85,$A$1:A84,A85,$D$1:D84,"учтена"))</f>
        <v/>
      </c>
      <c r="F85" t="str">
        <f>IF(D85&lt;&gt;"учтена","",IF(COUNTIF(Обращения!$B$2:$B$401,B85)=0,"нет обращения","есть"))</f>
        <v/>
      </c>
    </row>
    <row r="86">
      <c r="A86" s="2" t="n"/>
      <c r="B86" s="10" t="n"/>
      <c r="C86" s="11" t="n"/>
      <c r="D86" t="str">
        <f>IF(AND(A86="",B86="",C86=""),"",IF(A86="","нет даты",IF(B86="","нет клиента",IF(NOT(ISNUMBER(C86)),"нет суммы",IF(A86&gt;Показатели!$B$6,"после среза",IF(COUNTIFS($A$1:A85,A86,$B$1:B85,B86,$C$1:C85,C86)&gt;0,"дубль","учтена"))))))</f>
        <v/>
      </c>
      <c r="E86" t="str">
        <f>IF(D86&lt;&gt;"учтена","",1+COUNTIFS($B$2:$B$601,B86,$A$2:$A$601,"&lt;"&amp;A86,$D$2:$D$601,"учтена")+COUNTIFS($B$1:B85,B86,$A$1:A85,A86,$D$1:D85,"учтена"))</f>
        <v/>
      </c>
      <c r="F86" t="str">
        <f>IF(D86&lt;&gt;"учтена","",IF(COUNTIF(Обращения!$B$2:$B$401,B86)=0,"нет обращения","есть"))</f>
        <v/>
      </c>
    </row>
    <row r="87">
      <c r="A87" s="2" t="n"/>
      <c r="B87" s="10" t="n"/>
      <c r="C87" s="11" t="n"/>
      <c r="D87" t="str">
        <f>IF(AND(A87="",B87="",C87=""),"",IF(A87="","нет даты",IF(B87="","нет клиента",IF(NOT(ISNUMBER(C87)),"нет суммы",IF(A87&gt;Показатели!$B$6,"после среза",IF(COUNTIFS($A$1:A86,A87,$B$1:B86,B87,$C$1:C86,C87)&gt;0,"дубль","учтена"))))))</f>
        <v/>
      </c>
      <c r="E87" t="str">
        <f>IF(D87&lt;&gt;"учтена","",1+COUNTIFS($B$2:$B$601,B87,$A$2:$A$601,"&lt;"&amp;A87,$D$2:$D$601,"учтена")+COUNTIFS($B$1:B86,B87,$A$1:A86,A87,$D$1:D86,"учтена"))</f>
        <v/>
      </c>
      <c r="F87" t="str">
        <f>IF(D87&lt;&gt;"учтена","",IF(COUNTIF(Обращения!$B$2:$B$401,B87)=0,"нет обращения","есть"))</f>
        <v/>
      </c>
    </row>
    <row r="88">
      <c r="A88" s="2" t="n"/>
      <c r="B88" s="10" t="n"/>
      <c r="C88" s="11" t="n"/>
      <c r="D88" t="str">
        <f>IF(AND(A88="",B88="",C88=""),"",IF(A88="","нет даты",IF(B88="","нет клиента",IF(NOT(ISNUMBER(C88)),"нет суммы",IF(A88&gt;Показатели!$B$6,"после среза",IF(COUNTIFS($A$1:A87,A88,$B$1:B87,B88,$C$1:C87,C88)&gt;0,"дубль","учтена"))))))</f>
        <v/>
      </c>
      <c r="E88" t="str">
        <f>IF(D88&lt;&gt;"учтена","",1+COUNTIFS($B$2:$B$601,B88,$A$2:$A$601,"&lt;"&amp;A88,$D$2:$D$601,"учтена")+COUNTIFS($B$1:B87,B88,$A$1:A87,A88,$D$1:D87,"учтена"))</f>
        <v/>
      </c>
      <c r="F88" t="str">
        <f>IF(D88&lt;&gt;"учтена","",IF(COUNTIF(Обращения!$B$2:$B$401,B88)=0,"нет обращения","есть"))</f>
        <v/>
      </c>
    </row>
    <row r="89">
      <c r="A89" s="2" t="n"/>
      <c r="B89" s="10" t="n"/>
      <c r="C89" s="11" t="n"/>
      <c r="D89" t="str">
        <f>IF(AND(A89="",B89="",C89=""),"",IF(A89="","нет даты",IF(B89="","нет клиента",IF(NOT(ISNUMBER(C89)),"нет суммы",IF(A89&gt;Показатели!$B$6,"после среза",IF(COUNTIFS($A$1:A88,A89,$B$1:B88,B89,$C$1:C88,C89)&gt;0,"дубль","учтена"))))))</f>
        <v/>
      </c>
      <c r="E89" t="str">
        <f>IF(D89&lt;&gt;"учтена","",1+COUNTIFS($B$2:$B$601,B89,$A$2:$A$601,"&lt;"&amp;A89,$D$2:$D$601,"учтена")+COUNTIFS($B$1:B88,B89,$A$1:A88,A89,$D$1:D88,"учтена"))</f>
        <v/>
      </c>
      <c r="F89" t="str">
        <f>IF(D89&lt;&gt;"учтена","",IF(COUNTIF(Обращения!$B$2:$B$401,B89)=0,"нет обращения","есть"))</f>
        <v/>
      </c>
    </row>
    <row r="90">
      <c r="A90" s="2" t="n"/>
      <c r="B90" s="10" t="n"/>
      <c r="C90" s="11" t="n"/>
      <c r="D90" t="str">
        <f>IF(AND(A90="",B90="",C90=""),"",IF(A90="","нет даты",IF(B90="","нет клиента",IF(NOT(ISNUMBER(C90)),"нет суммы",IF(A90&gt;Показатели!$B$6,"после среза",IF(COUNTIFS($A$1:A89,A90,$B$1:B89,B90,$C$1:C89,C90)&gt;0,"дубль","учтена"))))))</f>
        <v/>
      </c>
      <c r="E90" t="str">
        <f>IF(D90&lt;&gt;"учтена","",1+COUNTIFS($B$2:$B$601,B90,$A$2:$A$601,"&lt;"&amp;A90,$D$2:$D$601,"учтена")+COUNTIFS($B$1:B89,B90,$A$1:A89,A90,$D$1:D89,"учтена"))</f>
        <v/>
      </c>
      <c r="F90" t="str">
        <f>IF(D90&lt;&gt;"учтена","",IF(COUNTIF(Обращения!$B$2:$B$401,B90)=0,"нет обращения","есть"))</f>
        <v/>
      </c>
    </row>
    <row r="91">
      <c r="A91" s="2" t="n"/>
      <c r="B91" s="10" t="n"/>
      <c r="C91" s="11" t="n"/>
      <c r="D91" t="str">
        <f>IF(AND(A91="",B91="",C91=""),"",IF(A91="","нет даты",IF(B91="","нет клиента",IF(NOT(ISNUMBER(C91)),"нет суммы",IF(A91&gt;Показатели!$B$6,"после среза",IF(COUNTIFS($A$1:A90,A91,$B$1:B90,B91,$C$1:C90,C91)&gt;0,"дубль","учтена"))))))</f>
        <v/>
      </c>
      <c r="E91" t="str">
        <f>IF(D91&lt;&gt;"учтена","",1+COUNTIFS($B$2:$B$601,B91,$A$2:$A$601,"&lt;"&amp;A91,$D$2:$D$601,"учтена")+COUNTIFS($B$1:B90,B91,$A$1:A90,A91,$D$1:D90,"учтена"))</f>
        <v/>
      </c>
      <c r="F91" t="str">
        <f>IF(D91&lt;&gt;"учтена","",IF(COUNTIF(Обращения!$B$2:$B$401,B91)=0,"нет обращения","есть"))</f>
        <v/>
      </c>
    </row>
    <row r="92">
      <c r="A92" s="2" t="n"/>
      <c r="B92" s="10" t="n"/>
      <c r="C92" s="11" t="n"/>
      <c r="D92" t="str">
        <f>IF(AND(A92="",B92="",C92=""),"",IF(A92="","нет даты",IF(B92="","нет клиента",IF(NOT(ISNUMBER(C92)),"нет суммы",IF(A92&gt;Показатели!$B$6,"после среза",IF(COUNTIFS($A$1:A91,A92,$B$1:B91,B92,$C$1:C91,C92)&gt;0,"дубль","учтена"))))))</f>
        <v/>
      </c>
      <c r="E92" t="str">
        <f>IF(D92&lt;&gt;"учтена","",1+COUNTIFS($B$2:$B$601,B92,$A$2:$A$601,"&lt;"&amp;A92,$D$2:$D$601,"учтена")+COUNTIFS($B$1:B91,B92,$A$1:A91,A92,$D$1:D91,"учтена"))</f>
        <v/>
      </c>
      <c r="F92" t="str">
        <f>IF(D92&lt;&gt;"учтена","",IF(COUNTIF(Обращения!$B$2:$B$401,B92)=0,"нет обращения","есть"))</f>
        <v/>
      </c>
    </row>
    <row r="93">
      <c r="A93" s="2" t="n"/>
      <c r="B93" s="10" t="n"/>
      <c r="C93" s="11" t="n"/>
      <c r="D93" t="str">
        <f>IF(AND(A93="",B93="",C93=""),"",IF(A93="","нет даты",IF(B93="","нет клиента",IF(NOT(ISNUMBER(C93)),"нет суммы",IF(A93&gt;Показатели!$B$6,"после среза",IF(COUNTIFS($A$1:A92,A93,$B$1:B92,B93,$C$1:C92,C93)&gt;0,"дубль","учтена"))))))</f>
        <v/>
      </c>
      <c r="E93" t="str">
        <f>IF(D93&lt;&gt;"учтена","",1+COUNTIFS($B$2:$B$601,B93,$A$2:$A$601,"&lt;"&amp;A93,$D$2:$D$601,"учтена")+COUNTIFS($B$1:B92,B93,$A$1:A92,A93,$D$1:D92,"учтена"))</f>
        <v/>
      </c>
      <c r="F93" t="str">
        <f>IF(D93&lt;&gt;"учтена","",IF(COUNTIF(Обращения!$B$2:$B$401,B93)=0,"нет обращения","есть"))</f>
        <v/>
      </c>
    </row>
    <row r="94">
      <c r="A94" s="2" t="n"/>
      <c r="B94" s="10" t="n"/>
      <c r="C94" s="11" t="n"/>
      <c r="D94" t="str">
        <f>IF(AND(A94="",B94="",C94=""),"",IF(A94="","нет даты",IF(B94="","нет клиента",IF(NOT(ISNUMBER(C94)),"нет суммы",IF(A94&gt;Показатели!$B$6,"после среза",IF(COUNTIFS($A$1:A93,A94,$B$1:B93,B94,$C$1:C93,C94)&gt;0,"дубль","учтена"))))))</f>
        <v/>
      </c>
      <c r="E94" t="str">
        <f>IF(D94&lt;&gt;"учтена","",1+COUNTIFS($B$2:$B$601,B94,$A$2:$A$601,"&lt;"&amp;A94,$D$2:$D$601,"учтена")+COUNTIFS($B$1:B93,B94,$A$1:A93,A94,$D$1:D93,"учтена"))</f>
        <v/>
      </c>
      <c r="F94" t="str">
        <f>IF(D94&lt;&gt;"учтена","",IF(COUNTIF(Обращения!$B$2:$B$401,B94)=0,"нет обращения","есть"))</f>
        <v/>
      </c>
    </row>
    <row r="95">
      <c r="A95" s="2" t="n"/>
      <c r="B95" s="10" t="n"/>
      <c r="C95" s="11" t="n"/>
      <c r="D95" t="str">
        <f>IF(AND(A95="",B95="",C95=""),"",IF(A95="","нет даты",IF(B95="","нет клиента",IF(NOT(ISNUMBER(C95)),"нет суммы",IF(A95&gt;Показатели!$B$6,"после среза",IF(COUNTIFS($A$1:A94,A95,$B$1:B94,B95,$C$1:C94,C95)&gt;0,"дубль","учтена"))))))</f>
        <v/>
      </c>
      <c r="E95" t="str">
        <f>IF(D95&lt;&gt;"учтена","",1+COUNTIFS($B$2:$B$601,B95,$A$2:$A$601,"&lt;"&amp;A95,$D$2:$D$601,"учтена")+COUNTIFS($B$1:B94,B95,$A$1:A94,A95,$D$1:D94,"учтена"))</f>
        <v/>
      </c>
      <c r="F95" t="str">
        <f>IF(D95&lt;&gt;"учтена","",IF(COUNTIF(Обращения!$B$2:$B$401,B95)=0,"нет обращения","есть"))</f>
        <v/>
      </c>
    </row>
    <row r="96">
      <c r="A96" s="2" t="n"/>
      <c r="B96" s="10" t="n"/>
      <c r="C96" s="11" t="n"/>
      <c r="D96" t="str">
        <f>IF(AND(A96="",B96="",C96=""),"",IF(A96="","нет даты",IF(B96="","нет клиента",IF(NOT(ISNUMBER(C96)),"нет суммы",IF(A96&gt;Показатели!$B$6,"после среза",IF(COUNTIFS($A$1:A95,A96,$B$1:B95,B96,$C$1:C95,C96)&gt;0,"дубль","учтена"))))))</f>
        <v/>
      </c>
      <c r="E96" t="str">
        <f>IF(D96&lt;&gt;"учтена","",1+COUNTIFS($B$2:$B$601,B96,$A$2:$A$601,"&lt;"&amp;A96,$D$2:$D$601,"учтена")+COUNTIFS($B$1:B95,B96,$A$1:A95,A96,$D$1:D95,"учтена"))</f>
        <v/>
      </c>
      <c r="F96" t="str">
        <f>IF(D96&lt;&gt;"учтена","",IF(COUNTIF(Обращения!$B$2:$B$401,B96)=0,"нет обращения","есть"))</f>
        <v/>
      </c>
    </row>
    <row r="97">
      <c r="A97" s="2" t="n"/>
      <c r="B97" s="10" t="n"/>
      <c r="C97" s="11" t="n"/>
      <c r="D97" t="str">
        <f>IF(AND(A97="",B97="",C97=""),"",IF(A97="","нет даты",IF(B97="","нет клиента",IF(NOT(ISNUMBER(C97)),"нет суммы",IF(A97&gt;Показатели!$B$6,"после среза",IF(COUNTIFS($A$1:A96,A97,$B$1:B96,B97,$C$1:C96,C97)&gt;0,"дубль","учтена"))))))</f>
        <v/>
      </c>
      <c r="E97" t="str">
        <f>IF(D97&lt;&gt;"учтена","",1+COUNTIFS($B$2:$B$601,B97,$A$2:$A$601,"&lt;"&amp;A97,$D$2:$D$601,"учтена")+COUNTIFS($B$1:B96,B97,$A$1:A96,A97,$D$1:D96,"учтена"))</f>
        <v/>
      </c>
      <c r="F97" t="str">
        <f>IF(D97&lt;&gt;"учтена","",IF(COUNTIF(Обращения!$B$2:$B$401,B97)=0,"нет обращения","есть"))</f>
        <v/>
      </c>
    </row>
    <row r="98">
      <c r="A98" s="2" t="n"/>
      <c r="B98" s="10" t="n"/>
      <c r="C98" s="11" t="n"/>
      <c r="D98" t="str">
        <f>IF(AND(A98="",B98="",C98=""),"",IF(A98="","нет даты",IF(B98="","нет клиента",IF(NOT(ISNUMBER(C98)),"нет суммы",IF(A98&gt;Показатели!$B$6,"после среза",IF(COUNTIFS($A$1:A97,A98,$B$1:B97,B98,$C$1:C97,C98)&gt;0,"дубль","учтена"))))))</f>
        <v/>
      </c>
      <c r="E98" t="str">
        <f>IF(D98&lt;&gt;"учтена","",1+COUNTIFS($B$2:$B$601,B98,$A$2:$A$601,"&lt;"&amp;A98,$D$2:$D$601,"учтена")+COUNTIFS($B$1:B97,B98,$A$1:A97,A98,$D$1:D97,"учтена"))</f>
        <v/>
      </c>
      <c r="F98" t="str">
        <f>IF(D98&lt;&gt;"учтена","",IF(COUNTIF(Обращения!$B$2:$B$401,B98)=0,"нет обращения","есть"))</f>
        <v/>
      </c>
    </row>
    <row r="99">
      <c r="A99" s="2" t="n"/>
      <c r="B99" s="10" t="n"/>
      <c r="C99" s="11" t="n"/>
      <c r="D99" t="str">
        <f>IF(AND(A99="",B99="",C99=""),"",IF(A99="","нет даты",IF(B99="","нет клиента",IF(NOT(ISNUMBER(C99)),"нет суммы",IF(A99&gt;Показатели!$B$6,"после среза",IF(COUNTIFS($A$1:A98,A99,$B$1:B98,B99,$C$1:C98,C99)&gt;0,"дубль","учтена"))))))</f>
        <v/>
      </c>
      <c r="E99" t="str">
        <f>IF(D99&lt;&gt;"учтена","",1+COUNTIFS($B$2:$B$601,B99,$A$2:$A$601,"&lt;"&amp;A99,$D$2:$D$601,"учтена")+COUNTIFS($B$1:B98,B99,$A$1:A98,A99,$D$1:D98,"учтена"))</f>
        <v/>
      </c>
      <c r="F99" t="str">
        <f>IF(D99&lt;&gt;"учтена","",IF(COUNTIF(Обращения!$B$2:$B$401,B99)=0,"нет обращения","есть"))</f>
        <v/>
      </c>
    </row>
    <row r="100">
      <c r="A100" s="2" t="n"/>
      <c r="B100" s="10" t="n"/>
      <c r="C100" s="11" t="n"/>
      <c r="D100" t="str">
        <f>IF(AND(A100="",B100="",C100=""),"",IF(A100="","нет даты",IF(B100="","нет клиента",IF(NOT(ISNUMBER(C100)),"нет суммы",IF(A100&gt;Показатели!$B$6,"после среза",IF(COUNTIFS($A$1:A99,A100,$B$1:B99,B100,$C$1:C99,C100)&gt;0,"дубль","учтена"))))))</f>
        <v/>
      </c>
      <c r="E100" t="str">
        <f>IF(D100&lt;&gt;"учтена","",1+COUNTIFS($B$2:$B$601,B100,$A$2:$A$601,"&lt;"&amp;A100,$D$2:$D$601,"учтена")+COUNTIFS($B$1:B99,B100,$A$1:A99,A100,$D$1:D99,"учтена"))</f>
        <v/>
      </c>
      <c r="F100" t="str">
        <f>IF(D100&lt;&gt;"учтена","",IF(COUNTIF(Обращения!$B$2:$B$401,B100)=0,"нет обращения","есть"))</f>
        <v/>
      </c>
    </row>
    <row r="101">
      <c r="A101" s="2" t="n"/>
      <c r="B101" s="10" t="n"/>
      <c r="C101" s="11" t="n"/>
      <c r="D101" t="str">
        <f>IF(AND(A101="",B101="",C101=""),"",IF(A101="","нет даты",IF(B101="","нет клиента",IF(NOT(ISNUMBER(C101)),"нет суммы",IF(A101&gt;Показатели!$B$6,"после среза",IF(COUNTIFS($A$1:A100,A101,$B$1:B100,B101,$C$1:C100,C101)&gt;0,"дубль","учтена"))))))</f>
        <v/>
      </c>
      <c r="E101" t="str">
        <f>IF(D101&lt;&gt;"учтена","",1+COUNTIFS($B$2:$B$601,B101,$A$2:$A$601,"&lt;"&amp;A101,$D$2:$D$601,"учтена")+COUNTIFS($B$1:B100,B101,$A$1:A100,A101,$D$1:D100,"учтена"))</f>
        <v/>
      </c>
      <c r="F101" t="str">
        <f>IF(D101&lt;&gt;"учтена","",IF(COUNTIF(Обращения!$B$2:$B$401,B101)=0,"нет обращения","есть"))</f>
        <v/>
      </c>
    </row>
    <row r="102">
      <c r="A102" s="2" t="n"/>
      <c r="B102" s="10" t="n"/>
      <c r="C102" s="11" t="n"/>
      <c r="D102" t="str">
        <f>IF(AND(A102="",B102="",C102=""),"",IF(A102="","нет даты",IF(B102="","нет клиента",IF(NOT(ISNUMBER(C102)),"нет суммы",IF(A102&gt;Показатели!$B$6,"после среза",IF(COUNTIFS($A$1:A101,A102,$B$1:B101,B102,$C$1:C101,C102)&gt;0,"дубль","учтена"))))))</f>
        <v/>
      </c>
      <c r="E102" t="str">
        <f>IF(D102&lt;&gt;"учтена","",1+COUNTIFS($B$2:$B$601,B102,$A$2:$A$601,"&lt;"&amp;A102,$D$2:$D$601,"учтена")+COUNTIFS($B$1:B101,B102,$A$1:A101,A102,$D$1:D101,"учтена"))</f>
        <v/>
      </c>
      <c r="F102" t="str">
        <f>IF(D102&lt;&gt;"учтена","",IF(COUNTIF(Обращения!$B$2:$B$401,B102)=0,"нет обращения","есть"))</f>
        <v/>
      </c>
    </row>
    <row r="103">
      <c r="A103" s="2" t="n"/>
      <c r="B103" s="10" t="n"/>
      <c r="C103" s="11" t="n"/>
      <c r="D103" t="str">
        <f>IF(AND(A103="",B103="",C103=""),"",IF(A103="","нет даты",IF(B103="","нет клиента",IF(NOT(ISNUMBER(C103)),"нет суммы",IF(A103&gt;Показатели!$B$6,"после среза",IF(COUNTIFS($A$1:A102,A103,$B$1:B102,B103,$C$1:C102,C103)&gt;0,"дубль","учтена"))))))</f>
        <v/>
      </c>
      <c r="E103" t="str">
        <f>IF(D103&lt;&gt;"учтена","",1+COUNTIFS($B$2:$B$601,B103,$A$2:$A$601,"&lt;"&amp;A103,$D$2:$D$601,"учтена")+COUNTIFS($B$1:B102,B103,$A$1:A102,A103,$D$1:D102,"учтена"))</f>
        <v/>
      </c>
      <c r="F103" t="str">
        <f>IF(D103&lt;&gt;"учтена","",IF(COUNTIF(Обращения!$B$2:$B$401,B103)=0,"нет обращения","есть"))</f>
        <v/>
      </c>
    </row>
    <row r="104">
      <c r="A104" s="2" t="n"/>
      <c r="B104" s="10" t="n"/>
      <c r="C104" s="11" t="n"/>
      <c r="D104" t="str">
        <f>IF(AND(A104="",B104="",C104=""),"",IF(A104="","нет даты",IF(B104="","нет клиента",IF(NOT(ISNUMBER(C104)),"нет суммы",IF(A104&gt;Показатели!$B$6,"после среза",IF(COUNTIFS($A$1:A103,A104,$B$1:B103,B104,$C$1:C103,C104)&gt;0,"дубль","учтена"))))))</f>
        <v/>
      </c>
      <c r="E104" t="str">
        <f>IF(D104&lt;&gt;"учтена","",1+COUNTIFS($B$2:$B$601,B104,$A$2:$A$601,"&lt;"&amp;A104,$D$2:$D$601,"учтена")+COUNTIFS($B$1:B103,B104,$A$1:A103,A104,$D$1:D103,"учтена"))</f>
        <v/>
      </c>
      <c r="F104" t="str">
        <f>IF(D104&lt;&gt;"учтена","",IF(COUNTIF(Обращения!$B$2:$B$401,B104)=0,"нет обращения","есть"))</f>
        <v/>
      </c>
    </row>
    <row r="105">
      <c r="A105" s="2" t="n"/>
      <c r="B105" s="10" t="n"/>
      <c r="C105" s="11" t="n"/>
      <c r="D105" t="str">
        <f>IF(AND(A105="",B105="",C105=""),"",IF(A105="","нет даты",IF(B105="","нет клиента",IF(NOT(ISNUMBER(C105)),"нет суммы",IF(A105&gt;Показатели!$B$6,"после среза",IF(COUNTIFS($A$1:A104,A105,$B$1:B104,B105,$C$1:C104,C105)&gt;0,"дубль","учтена"))))))</f>
        <v/>
      </c>
      <c r="E105" t="str">
        <f>IF(D105&lt;&gt;"учтена","",1+COUNTIFS($B$2:$B$601,B105,$A$2:$A$601,"&lt;"&amp;A105,$D$2:$D$601,"учтена")+COUNTIFS($B$1:B104,B105,$A$1:A104,A105,$D$1:D104,"учтена"))</f>
        <v/>
      </c>
      <c r="F105" t="str">
        <f>IF(D105&lt;&gt;"учтена","",IF(COUNTIF(Обращения!$B$2:$B$401,B105)=0,"нет обращения","есть"))</f>
        <v/>
      </c>
    </row>
    <row r="106">
      <c r="A106" s="2" t="n"/>
      <c r="B106" s="10" t="n"/>
      <c r="C106" s="11" t="n"/>
      <c r="D106" t="str">
        <f>IF(AND(A106="",B106="",C106=""),"",IF(A106="","нет даты",IF(B106="","нет клиента",IF(NOT(ISNUMBER(C106)),"нет суммы",IF(A106&gt;Показатели!$B$6,"после среза",IF(COUNTIFS($A$1:A105,A106,$B$1:B105,B106,$C$1:C105,C106)&gt;0,"дубль","учтена"))))))</f>
        <v/>
      </c>
      <c r="E106" t="str">
        <f>IF(D106&lt;&gt;"учтена","",1+COUNTIFS($B$2:$B$601,B106,$A$2:$A$601,"&lt;"&amp;A106,$D$2:$D$601,"учтена")+COUNTIFS($B$1:B105,B106,$A$1:A105,A106,$D$1:D105,"учтена"))</f>
        <v/>
      </c>
      <c r="F106" t="str">
        <f>IF(D106&lt;&gt;"учтена","",IF(COUNTIF(Обращения!$B$2:$B$401,B106)=0,"нет обращения","есть"))</f>
        <v/>
      </c>
    </row>
    <row r="107">
      <c r="A107" s="2" t="n"/>
      <c r="B107" s="10" t="n"/>
      <c r="C107" s="11" t="n"/>
      <c r="D107" t="str">
        <f>IF(AND(A107="",B107="",C107=""),"",IF(A107="","нет даты",IF(B107="","нет клиента",IF(NOT(ISNUMBER(C107)),"нет суммы",IF(A107&gt;Показатели!$B$6,"после среза",IF(COUNTIFS($A$1:A106,A107,$B$1:B106,B107,$C$1:C106,C107)&gt;0,"дубль","учтена"))))))</f>
        <v/>
      </c>
      <c r="E107" t="str">
        <f>IF(D107&lt;&gt;"учтена","",1+COUNTIFS($B$2:$B$601,B107,$A$2:$A$601,"&lt;"&amp;A107,$D$2:$D$601,"учтена")+COUNTIFS($B$1:B106,B107,$A$1:A106,A107,$D$1:D106,"учтена"))</f>
        <v/>
      </c>
      <c r="F107" t="str">
        <f>IF(D107&lt;&gt;"учтена","",IF(COUNTIF(Обращения!$B$2:$B$401,B107)=0,"нет обращения","есть"))</f>
        <v/>
      </c>
    </row>
    <row r="108">
      <c r="A108" s="2" t="n"/>
      <c r="B108" s="10" t="n"/>
      <c r="C108" s="11" t="n"/>
      <c r="D108" t="str">
        <f>IF(AND(A108="",B108="",C108=""),"",IF(A108="","нет даты",IF(B108="","нет клиента",IF(NOT(ISNUMBER(C108)),"нет суммы",IF(A108&gt;Показатели!$B$6,"после среза",IF(COUNTIFS($A$1:A107,A108,$B$1:B107,B108,$C$1:C107,C108)&gt;0,"дубль","учтена"))))))</f>
        <v/>
      </c>
      <c r="E108" t="str">
        <f>IF(D108&lt;&gt;"учтена","",1+COUNTIFS($B$2:$B$601,B108,$A$2:$A$601,"&lt;"&amp;A108,$D$2:$D$601,"учтена")+COUNTIFS($B$1:B107,B108,$A$1:A107,A108,$D$1:D107,"учтена"))</f>
        <v/>
      </c>
      <c r="F108" t="str">
        <f>IF(D108&lt;&gt;"учтена","",IF(COUNTIF(Обращения!$B$2:$B$401,B108)=0,"нет обращения","есть"))</f>
        <v/>
      </c>
    </row>
    <row r="109">
      <c r="A109" s="2" t="n"/>
      <c r="B109" s="10" t="n"/>
      <c r="C109" s="11" t="n"/>
      <c r="D109" t="str">
        <f>IF(AND(A109="",B109="",C109=""),"",IF(A109="","нет даты",IF(B109="","нет клиента",IF(NOT(ISNUMBER(C109)),"нет суммы",IF(A109&gt;Показатели!$B$6,"после среза",IF(COUNTIFS($A$1:A108,A109,$B$1:B108,B109,$C$1:C108,C109)&gt;0,"дубль","учтена"))))))</f>
        <v/>
      </c>
      <c r="E109" t="str">
        <f>IF(D109&lt;&gt;"учтена","",1+COUNTIFS($B$2:$B$601,B109,$A$2:$A$601,"&lt;"&amp;A109,$D$2:$D$601,"учтена")+COUNTIFS($B$1:B108,B109,$A$1:A108,A109,$D$1:D108,"учтена"))</f>
        <v/>
      </c>
      <c r="F109" t="str">
        <f>IF(D109&lt;&gt;"учтена","",IF(COUNTIF(Обращения!$B$2:$B$401,B109)=0,"нет обращения","есть"))</f>
        <v/>
      </c>
    </row>
    <row r="110">
      <c r="A110" s="2" t="n"/>
      <c r="B110" s="10" t="n"/>
      <c r="C110" s="11" t="n"/>
      <c r="D110" t="str">
        <f>IF(AND(A110="",B110="",C110=""),"",IF(A110="","нет даты",IF(B110="","нет клиента",IF(NOT(ISNUMBER(C110)),"нет суммы",IF(A110&gt;Показатели!$B$6,"после среза",IF(COUNTIFS($A$1:A109,A110,$B$1:B109,B110,$C$1:C109,C110)&gt;0,"дубль","учтена"))))))</f>
        <v/>
      </c>
      <c r="E110" t="str">
        <f>IF(D110&lt;&gt;"учтена","",1+COUNTIFS($B$2:$B$601,B110,$A$2:$A$601,"&lt;"&amp;A110,$D$2:$D$601,"учтена")+COUNTIFS($B$1:B109,B110,$A$1:A109,A110,$D$1:D109,"учтена"))</f>
        <v/>
      </c>
      <c r="F110" t="str">
        <f>IF(D110&lt;&gt;"учтена","",IF(COUNTIF(Обращения!$B$2:$B$401,B110)=0,"нет обращения","есть"))</f>
        <v/>
      </c>
    </row>
    <row r="111">
      <c r="A111" s="2" t="n"/>
      <c r="B111" s="10" t="n"/>
      <c r="C111" s="11" t="n"/>
      <c r="D111" t="str">
        <f>IF(AND(A111="",B111="",C111=""),"",IF(A111="","нет даты",IF(B111="","нет клиента",IF(NOT(ISNUMBER(C111)),"нет суммы",IF(A111&gt;Показатели!$B$6,"после среза",IF(COUNTIFS($A$1:A110,A111,$B$1:B110,B111,$C$1:C110,C111)&gt;0,"дубль","учтена"))))))</f>
        <v/>
      </c>
      <c r="E111" t="str">
        <f>IF(D111&lt;&gt;"учтена","",1+COUNTIFS($B$2:$B$601,B111,$A$2:$A$601,"&lt;"&amp;A111,$D$2:$D$601,"учтена")+COUNTIFS($B$1:B110,B111,$A$1:A110,A111,$D$1:D110,"учтена"))</f>
        <v/>
      </c>
      <c r="F111" t="str">
        <f>IF(D111&lt;&gt;"учтена","",IF(COUNTIF(Обращения!$B$2:$B$401,B111)=0,"нет обращения","есть"))</f>
        <v/>
      </c>
    </row>
    <row r="112">
      <c r="A112" s="2" t="n"/>
      <c r="B112" s="10" t="n"/>
      <c r="C112" s="11" t="n"/>
      <c r="D112" t="str">
        <f>IF(AND(A112="",B112="",C112=""),"",IF(A112="","нет даты",IF(B112="","нет клиента",IF(NOT(ISNUMBER(C112)),"нет суммы",IF(A112&gt;Показатели!$B$6,"после среза",IF(COUNTIFS($A$1:A111,A112,$B$1:B111,B112,$C$1:C111,C112)&gt;0,"дубль","учтена"))))))</f>
        <v/>
      </c>
      <c r="E112" t="str">
        <f>IF(D112&lt;&gt;"учтена","",1+COUNTIFS($B$2:$B$601,B112,$A$2:$A$601,"&lt;"&amp;A112,$D$2:$D$601,"учтена")+COUNTIFS($B$1:B111,B112,$A$1:A111,A112,$D$1:D111,"учтена"))</f>
        <v/>
      </c>
      <c r="F112" t="str">
        <f>IF(D112&lt;&gt;"учтена","",IF(COUNTIF(Обращения!$B$2:$B$401,B112)=0,"нет обращения","есть"))</f>
        <v/>
      </c>
    </row>
    <row r="113">
      <c r="A113" s="2" t="n"/>
      <c r="B113" s="10" t="n"/>
      <c r="C113" s="11" t="n"/>
      <c r="D113" t="str">
        <f>IF(AND(A113="",B113="",C113=""),"",IF(A113="","нет даты",IF(B113="","нет клиента",IF(NOT(ISNUMBER(C113)),"нет суммы",IF(A113&gt;Показатели!$B$6,"после среза",IF(COUNTIFS($A$1:A112,A113,$B$1:B112,B113,$C$1:C112,C113)&gt;0,"дубль","учтена"))))))</f>
        <v/>
      </c>
      <c r="E113" t="str">
        <f>IF(D113&lt;&gt;"учтена","",1+COUNTIFS($B$2:$B$601,B113,$A$2:$A$601,"&lt;"&amp;A113,$D$2:$D$601,"учтена")+COUNTIFS($B$1:B112,B113,$A$1:A112,A113,$D$1:D112,"учтена"))</f>
        <v/>
      </c>
      <c r="F113" t="str">
        <f>IF(D113&lt;&gt;"учтена","",IF(COUNTIF(Обращения!$B$2:$B$401,B113)=0,"нет обращения","есть"))</f>
        <v/>
      </c>
    </row>
    <row r="114">
      <c r="A114" s="2" t="n"/>
      <c r="B114" s="10" t="n"/>
      <c r="C114" s="11" t="n"/>
      <c r="D114" t="str">
        <f>IF(AND(A114="",B114="",C114=""),"",IF(A114="","нет даты",IF(B114="","нет клиента",IF(NOT(ISNUMBER(C114)),"нет суммы",IF(A114&gt;Показатели!$B$6,"после среза",IF(COUNTIFS($A$1:A113,A114,$B$1:B113,B114,$C$1:C113,C114)&gt;0,"дубль","учтена"))))))</f>
        <v/>
      </c>
      <c r="E114" t="str">
        <f>IF(D114&lt;&gt;"учтена","",1+COUNTIFS($B$2:$B$601,B114,$A$2:$A$601,"&lt;"&amp;A114,$D$2:$D$601,"учтена")+COUNTIFS($B$1:B113,B114,$A$1:A113,A114,$D$1:D113,"учтена"))</f>
        <v/>
      </c>
      <c r="F114" t="str">
        <f>IF(D114&lt;&gt;"учтена","",IF(COUNTIF(Обращения!$B$2:$B$401,B114)=0,"нет обращения","есть"))</f>
        <v/>
      </c>
    </row>
    <row r="115">
      <c r="A115" s="2" t="n"/>
      <c r="B115" s="10" t="n"/>
      <c r="C115" s="11" t="n"/>
      <c r="D115" t="str">
        <f>IF(AND(A115="",B115="",C115=""),"",IF(A115="","нет даты",IF(B115="","нет клиента",IF(NOT(ISNUMBER(C115)),"нет суммы",IF(A115&gt;Показатели!$B$6,"после среза",IF(COUNTIFS($A$1:A114,A115,$B$1:B114,B115,$C$1:C114,C115)&gt;0,"дубль","учтена"))))))</f>
        <v/>
      </c>
      <c r="E115" t="str">
        <f>IF(D115&lt;&gt;"учтена","",1+COUNTIFS($B$2:$B$601,B115,$A$2:$A$601,"&lt;"&amp;A115,$D$2:$D$601,"учтена")+COUNTIFS($B$1:B114,B115,$A$1:A114,A115,$D$1:D114,"учтена"))</f>
        <v/>
      </c>
      <c r="F115" t="str">
        <f>IF(D115&lt;&gt;"учтена","",IF(COUNTIF(Обращения!$B$2:$B$401,B115)=0,"нет обращения","есть"))</f>
        <v/>
      </c>
    </row>
    <row r="116">
      <c r="A116" s="2" t="n"/>
      <c r="B116" s="10" t="n"/>
      <c r="C116" s="11" t="n"/>
      <c r="D116" t="str">
        <f>IF(AND(A116="",B116="",C116=""),"",IF(A116="","нет даты",IF(B116="","нет клиента",IF(NOT(ISNUMBER(C116)),"нет суммы",IF(A116&gt;Показатели!$B$6,"после среза",IF(COUNTIFS($A$1:A115,A116,$B$1:B115,B116,$C$1:C115,C116)&gt;0,"дубль","учтена"))))))</f>
        <v/>
      </c>
      <c r="E116" t="str">
        <f>IF(D116&lt;&gt;"учтена","",1+COUNTIFS($B$2:$B$601,B116,$A$2:$A$601,"&lt;"&amp;A116,$D$2:$D$601,"учтена")+COUNTIFS($B$1:B115,B116,$A$1:A115,A116,$D$1:D115,"учтена"))</f>
        <v/>
      </c>
      <c r="F116" t="str">
        <f>IF(D116&lt;&gt;"учтена","",IF(COUNTIF(Обращения!$B$2:$B$401,B116)=0,"нет обращения","есть"))</f>
        <v/>
      </c>
    </row>
    <row r="117">
      <c r="A117" s="2" t="n"/>
      <c r="B117" s="10" t="n"/>
      <c r="C117" s="11" t="n"/>
      <c r="D117" t="str">
        <f>IF(AND(A117="",B117="",C117=""),"",IF(A117="","нет даты",IF(B117="","нет клиента",IF(NOT(ISNUMBER(C117)),"нет суммы",IF(A117&gt;Показатели!$B$6,"после среза",IF(COUNTIFS($A$1:A116,A117,$B$1:B116,B117,$C$1:C116,C117)&gt;0,"дубль","учтена"))))))</f>
        <v/>
      </c>
      <c r="E117" t="str">
        <f>IF(D117&lt;&gt;"учтена","",1+COUNTIFS($B$2:$B$601,B117,$A$2:$A$601,"&lt;"&amp;A117,$D$2:$D$601,"учтена")+COUNTIFS($B$1:B116,B117,$A$1:A116,A117,$D$1:D116,"учтена"))</f>
        <v/>
      </c>
      <c r="F117" t="str">
        <f>IF(D117&lt;&gt;"учтена","",IF(COUNTIF(Обращения!$B$2:$B$401,B117)=0,"нет обращения","есть"))</f>
        <v/>
      </c>
    </row>
    <row r="118">
      <c r="A118" s="2" t="n"/>
      <c r="B118" s="10" t="n"/>
      <c r="C118" s="11" t="n"/>
      <c r="D118" t="str">
        <f>IF(AND(A118="",B118="",C118=""),"",IF(A118="","нет даты",IF(B118="","нет клиента",IF(NOT(ISNUMBER(C118)),"нет суммы",IF(A118&gt;Показатели!$B$6,"после среза",IF(COUNTIFS($A$1:A117,A118,$B$1:B117,B118,$C$1:C117,C118)&gt;0,"дубль","учтена"))))))</f>
        <v/>
      </c>
      <c r="E118" t="str">
        <f>IF(D118&lt;&gt;"учтена","",1+COUNTIFS($B$2:$B$601,B118,$A$2:$A$601,"&lt;"&amp;A118,$D$2:$D$601,"учтена")+COUNTIFS($B$1:B117,B118,$A$1:A117,A118,$D$1:D117,"учтена"))</f>
        <v/>
      </c>
      <c r="F118" t="str">
        <f>IF(D118&lt;&gt;"учтена","",IF(COUNTIF(Обращения!$B$2:$B$401,B118)=0,"нет обращения","есть"))</f>
        <v/>
      </c>
    </row>
    <row r="119">
      <c r="A119" s="2" t="n"/>
      <c r="B119" s="10" t="n"/>
      <c r="C119" s="11" t="n"/>
      <c r="D119" t="str">
        <f>IF(AND(A119="",B119="",C119=""),"",IF(A119="","нет даты",IF(B119="","нет клиента",IF(NOT(ISNUMBER(C119)),"нет суммы",IF(A119&gt;Показатели!$B$6,"после среза",IF(COUNTIFS($A$1:A118,A119,$B$1:B118,B119,$C$1:C118,C119)&gt;0,"дубль","учтена"))))))</f>
        <v/>
      </c>
      <c r="E119" t="str">
        <f>IF(D119&lt;&gt;"учтена","",1+COUNTIFS($B$2:$B$601,B119,$A$2:$A$601,"&lt;"&amp;A119,$D$2:$D$601,"учтена")+COUNTIFS($B$1:B118,B119,$A$1:A118,A119,$D$1:D118,"учтена"))</f>
        <v/>
      </c>
      <c r="F119" t="str">
        <f>IF(D119&lt;&gt;"учтена","",IF(COUNTIF(Обращения!$B$2:$B$401,B119)=0,"нет обращения","есть"))</f>
        <v/>
      </c>
    </row>
    <row r="120">
      <c r="A120" s="2" t="n"/>
      <c r="B120" s="10" t="n"/>
      <c r="C120" s="11" t="n"/>
      <c r="D120" t="str">
        <f>IF(AND(A120="",B120="",C120=""),"",IF(A120="","нет даты",IF(B120="","нет клиента",IF(NOT(ISNUMBER(C120)),"нет суммы",IF(A120&gt;Показатели!$B$6,"после среза",IF(COUNTIFS($A$1:A119,A120,$B$1:B119,B120,$C$1:C119,C120)&gt;0,"дубль","учтена"))))))</f>
        <v/>
      </c>
      <c r="E120" t="str">
        <f>IF(D120&lt;&gt;"учтена","",1+COUNTIFS($B$2:$B$601,B120,$A$2:$A$601,"&lt;"&amp;A120,$D$2:$D$601,"учтена")+COUNTIFS($B$1:B119,B120,$A$1:A119,A120,$D$1:D119,"учтена"))</f>
        <v/>
      </c>
      <c r="F120" t="str">
        <f>IF(D120&lt;&gt;"учтена","",IF(COUNTIF(Обращения!$B$2:$B$401,B120)=0,"нет обращения","есть"))</f>
        <v/>
      </c>
    </row>
    <row r="121">
      <c r="A121" s="2" t="n"/>
      <c r="B121" s="10" t="n"/>
      <c r="C121" s="11" t="n"/>
      <c r="D121" t="str">
        <f>IF(AND(A121="",B121="",C121=""),"",IF(A121="","нет даты",IF(B121="","нет клиента",IF(NOT(ISNUMBER(C121)),"нет суммы",IF(A121&gt;Показатели!$B$6,"после среза",IF(COUNTIFS($A$1:A120,A121,$B$1:B120,B121,$C$1:C120,C121)&gt;0,"дубль","учтена"))))))</f>
        <v/>
      </c>
      <c r="E121" t="str">
        <f>IF(D121&lt;&gt;"учтена","",1+COUNTIFS($B$2:$B$601,B121,$A$2:$A$601,"&lt;"&amp;A121,$D$2:$D$601,"учтена")+COUNTIFS($B$1:B120,B121,$A$1:A120,A121,$D$1:D120,"учтена"))</f>
        <v/>
      </c>
      <c r="F121" t="str">
        <f>IF(D121&lt;&gt;"учтена","",IF(COUNTIF(Обращения!$B$2:$B$401,B121)=0,"нет обращения","есть"))</f>
        <v/>
      </c>
    </row>
    <row r="122">
      <c r="A122" s="2" t="n"/>
      <c r="B122" s="10" t="n"/>
      <c r="C122" s="11" t="n"/>
      <c r="D122" t="str">
        <f>IF(AND(A122="",B122="",C122=""),"",IF(A122="","нет даты",IF(B122="","нет клиента",IF(NOT(ISNUMBER(C122)),"нет суммы",IF(A122&gt;Показатели!$B$6,"после среза",IF(COUNTIFS($A$1:A121,A122,$B$1:B121,B122,$C$1:C121,C122)&gt;0,"дубль","учтена"))))))</f>
        <v/>
      </c>
      <c r="E122" t="str">
        <f>IF(D122&lt;&gt;"учтена","",1+COUNTIFS($B$2:$B$601,B122,$A$2:$A$601,"&lt;"&amp;A122,$D$2:$D$601,"учтена")+COUNTIFS($B$1:B121,B122,$A$1:A121,A122,$D$1:D121,"учтена"))</f>
        <v/>
      </c>
      <c r="F122" t="str">
        <f>IF(D122&lt;&gt;"учтена","",IF(COUNTIF(Обращения!$B$2:$B$401,B122)=0,"нет обращения","есть"))</f>
        <v/>
      </c>
    </row>
    <row r="123">
      <c r="A123" s="2" t="n"/>
      <c r="B123" s="10" t="n"/>
      <c r="C123" s="11" t="n"/>
      <c r="D123" t="str">
        <f>IF(AND(A123="",B123="",C123=""),"",IF(A123="","нет даты",IF(B123="","нет клиента",IF(NOT(ISNUMBER(C123)),"нет суммы",IF(A123&gt;Показатели!$B$6,"после среза",IF(COUNTIFS($A$1:A122,A123,$B$1:B122,B123,$C$1:C122,C123)&gt;0,"дубль","учтена"))))))</f>
        <v/>
      </c>
      <c r="E123" t="str">
        <f>IF(D123&lt;&gt;"учтена","",1+COUNTIFS($B$2:$B$601,B123,$A$2:$A$601,"&lt;"&amp;A123,$D$2:$D$601,"учтена")+COUNTIFS($B$1:B122,B123,$A$1:A122,A123,$D$1:D122,"учтена"))</f>
        <v/>
      </c>
      <c r="F123" t="str">
        <f>IF(D123&lt;&gt;"учтена","",IF(COUNTIF(Обращения!$B$2:$B$401,B123)=0,"нет обращения","есть"))</f>
        <v/>
      </c>
    </row>
    <row r="124">
      <c r="A124" s="2" t="n"/>
      <c r="B124" s="10" t="n"/>
      <c r="C124" s="11" t="n"/>
      <c r="D124" t="str">
        <f>IF(AND(A124="",B124="",C124=""),"",IF(A124="","нет даты",IF(B124="","нет клиента",IF(NOT(ISNUMBER(C124)),"нет суммы",IF(A124&gt;Показатели!$B$6,"после среза",IF(COUNTIFS($A$1:A123,A124,$B$1:B123,B124,$C$1:C123,C124)&gt;0,"дубль","учтена"))))))</f>
        <v/>
      </c>
      <c r="E124" t="str">
        <f>IF(D124&lt;&gt;"учтена","",1+COUNTIFS($B$2:$B$601,B124,$A$2:$A$601,"&lt;"&amp;A124,$D$2:$D$601,"учтена")+COUNTIFS($B$1:B123,B124,$A$1:A123,A124,$D$1:D123,"учтена"))</f>
        <v/>
      </c>
      <c r="F124" t="str">
        <f>IF(D124&lt;&gt;"учтена","",IF(COUNTIF(Обращения!$B$2:$B$401,B124)=0,"нет обращения","есть"))</f>
        <v/>
      </c>
    </row>
    <row r="125">
      <c r="A125" s="2" t="n"/>
      <c r="B125" s="10" t="n"/>
      <c r="C125" s="11" t="n"/>
      <c r="D125" t="str">
        <f>IF(AND(A125="",B125="",C125=""),"",IF(A125="","нет даты",IF(B125="","нет клиента",IF(NOT(ISNUMBER(C125)),"нет суммы",IF(A125&gt;Показатели!$B$6,"после среза",IF(COUNTIFS($A$1:A124,A125,$B$1:B124,B125,$C$1:C124,C125)&gt;0,"дубль","учтена"))))))</f>
        <v/>
      </c>
      <c r="E125" t="str">
        <f>IF(D125&lt;&gt;"учтена","",1+COUNTIFS($B$2:$B$601,B125,$A$2:$A$601,"&lt;"&amp;A125,$D$2:$D$601,"учтена")+COUNTIFS($B$1:B124,B125,$A$1:A124,A125,$D$1:D124,"учтена"))</f>
        <v/>
      </c>
      <c r="F125" t="str">
        <f>IF(D125&lt;&gt;"учтена","",IF(COUNTIF(Обращения!$B$2:$B$401,B125)=0,"нет обращения","есть"))</f>
        <v/>
      </c>
    </row>
    <row r="126">
      <c r="A126" s="2" t="n"/>
      <c r="B126" s="10" t="n"/>
      <c r="C126" s="11" t="n"/>
      <c r="D126" t="str">
        <f>IF(AND(A126="",B126="",C126=""),"",IF(A126="","нет даты",IF(B126="","нет клиента",IF(NOT(ISNUMBER(C126)),"нет суммы",IF(A126&gt;Показатели!$B$6,"после среза",IF(COUNTIFS($A$1:A125,A126,$B$1:B125,B126,$C$1:C125,C126)&gt;0,"дубль","учтена"))))))</f>
        <v/>
      </c>
      <c r="E126" t="str">
        <f>IF(D126&lt;&gt;"учтена","",1+COUNTIFS($B$2:$B$601,B126,$A$2:$A$601,"&lt;"&amp;A126,$D$2:$D$601,"учтена")+COUNTIFS($B$1:B125,B126,$A$1:A125,A126,$D$1:D125,"учтена"))</f>
        <v/>
      </c>
      <c r="F126" t="str">
        <f>IF(D126&lt;&gt;"учтена","",IF(COUNTIF(Обращения!$B$2:$B$401,B126)=0,"нет обращения","есть"))</f>
        <v/>
      </c>
    </row>
    <row r="127">
      <c r="A127" s="2" t="n"/>
      <c r="B127" s="10" t="n"/>
      <c r="C127" s="11" t="n"/>
      <c r="D127" t="str">
        <f>IF(AND(A127="",B127="",C127=""),"",IF(A127="","нет даты",IF(B127="","нет клиента",IF(NOT(ISNUMBER(C127)),"нет суммы",IF(A127&gt;Показатели!$B$6,"после среза",IF(COUNTIFS($A$1:A126,A127,$B$1:B126,B127,$C$1:C126,C127)&gt;0,"дубль","учтена"))))))</f>
        <v/>
      </c>
      <c r="E127" t="str">
        <f>IF(D127&lt;&gt;"учтена","",1+COUNTIFS($B$2:$B$601,B127,$A$2:$A$601,"&lt;"&amp;A127,$D$2:$D$601,"учтена")+COUNTIFS($B$1:B126,B127,$A$1:A126,A127,$D$1:D126,"учтена"))</f>
        <v/>
      </c>
      <c r="F127" t="str">
        <f>IF(D127&lt;&gt;"учтена","",IF(COUNTIF(Обращения!$B$2:$B$401,B127)=0,"нет обращения","есть"))</f>
        <v/>
      </c>
    </row>
    <row r="128">
      <c r="A128" s="2" t="n"/>
      <c r="B128" s="10" t="n"/>
      <c r="C128" s="11" t="n"/>
      <c r="D128" t="str">
        <f>IF(AND(A128="",B128="",C128=""),"",IF(A128="","нет даты",IF(B128="","нет клиента",IF(NOT(ISNUMBER(C128)),"нет суммы",IF(A128&gt;Показатели!$B$6,"после среза",IF(COUNTIFS($A$1:A127,A128,$B$1:B127,B128,$C$1:C127,C128)&gt;0,"дубль","учтена"))))))</f>
        <v/>
      </c>
      <c r="E128" t="str">
        <f>IF(D128&lt;&gt;"учтена","",1+COUNTIFS($B$2:$B$601,B128,$A$2:$A$601,"&lt;"&amp;A128,$D$2:$D$601,"учтена")+COUNTIFS($B$1:B127,B128,$A$1:A127,A128,$D$1:D127,"учтена"))</f>
        <v/>
      </c>
      <c r="F128" t="str">
        <f>IF(D128&lt;&gt;"учтена","",IF(COUNTIF(Обращения!$B$2:$B$401,B128)=0,"нет обращения","есть"))</f>
        <v/>
      </c>
    </row>
    <row r="129">
      <c r="A129" s="2" t="n"/>
      <c r="B129" s="10" t="n"/>
      <c r="C129" s="11" t="n"/>
      <c r="D129" t="str">
        <f>IF(AND(A129="",B129="",C129=""),"",IF(A129="","нет даты",IF(B129="","нет клиента",IF(NOT(ISNUMBER(C129)),"нет суммы",IF(A129&gt;Показатели!$B$6,"после среза",IF(COUNTIFS($A$1:A128,A129,$B$1:B128,B129,$C$1:C128,C129)&gt;0,"дубль","учтена"))))))</f>
        <v/>
      </c>
      <c r="E129" t="str">
        <f>IF(D129&lt;&gt;"учтена","",1+COUNTIFS($B$2:$B$601,B129,$A$2:$A$601,"&lt;"&amp;A129,$D$2:$D$601,"учтена")+COUNTIFS($B$1:B128,B129,$A$1:A128,A129,$D$1:D128,"учтена"))</f>
        <v/>
      </c>
      <c r="F129" t="str">
        <f>IF(D129&lt;&gt;"учтена","",IF(COUNTIF(Обращения!$B$2:$B$401,B129)=0,"нет обращения","есть"))</f>
        <v/>
      </c>
    </row>
    <row r="130">
      <c r="A130" s="2" t="n"/>
      <c r="B130" s="10" t="n"/>
      <c r="C130" s="11" t="n"/>
      <c r="D130" t="str">
        <f>IF(AND(A130="",B130="",C130=""),"",IF(A130="","нет даты",IF(B130="","нет клиента",IF(NOT(ISNUMBER(C130)),"нет суммы",IF(A130&gt;Показатели!$B$6,"после среза",IF(COUNTIFS($A$1:A129,A130,$B$1:B129,B130,$C$1:C129,C130)&gt;0,"дубль","учтена"))))))</f>
        <v/>
      </c>
      <c r="E130" t="str">
        <f>IF(D130&lt;&gt;"учтена","",1+COUNTIFS($B$2:$B$601,B130,$A$2:$A$601,"&lt;"&amp;A130,$D$2:$D$601,"учтена")+COUNTIFS($B$1:B129,B130,$A$1:A129,A130,$D$1:D129,"учтена"))</f>
        <v/>
      </c>
      <c r="F130" t="str">
        <f>IF(D130&lt;&gt;"учтена","",IF(COUNTIF(Обращения!$B$2:$B$401,B130)=0,"нет обращения","есть"))</f>
        <v/>
      </c>
    </row>
    <row r="131">
      <c r="A131" s="2" t="n"/>
      <c r="B131" s="10" t="n"/>
      <c r="C131" s="11" t="n"/>
      <c r="D131" t="str">
        <f>IF(AND(A131="",B131="",C131=""),"",IF(A131="","нет даты",IF(B131="","нет клиента",IF(NOT(ISNUMBER(C131)),"нет суммы",IF(A131&gt;Показатели!$B$6,"после среза",IF(COUNTIFS($A$1:A130,A131,$B$1:B130,B131,$C$1:C130,C131)&gt;0,"дубль","учтена"))))))</f>
        <v/>
      </c>
      <c r="E131" t="str">
        <f>IF(D131&lt;&gt;"учтена","",1+COUNTIFS($B$2:$B$601,B131,$A$2:$A$601,"&lt;"&amp;A131,$D$2:$D$601,"учтена")+COUNTIFS($B$1:B130,B131,$A$1:A130,A131,$D$1:D130,"учтена"))</f>
        <v/>
      </c>
      <c r="F131" t="str">
        <f>IF(D131&lt;&gt;"учтена","",IF(COUNTIF(Обращения!$B$2:$B$401,B131)=0,"нет обращения","есть"))</f>
        <v/>
      </c>
    </row>
    <row r="132">
      <c r="A132" s="2" t="n"/>
      <c r="B132" s="10" t="n"/>
      <c r="C132" s="11" t="n"/>
      <c r="D132" t="str">
        <f>IF(AND(A132="",B132="",C132=""),"",IF(A132="","нет даты",IF(B132="","нет клиента",IF(NOT(ISNUMBER(C132)),"нет суммы",IF(A132&gt;Показатели!$B$6,"после среза",IF(COUNTIFS($A$1:A131,A132,$B$1:B131,B132,$C$1:C131,C132)&gt;0,"дубль","учтена"))))))</f>
        <v/>
      </c>
      <c r="E132" t="str">
        <f>IF(D132&lt;&gt;"учтена","",1+COUNTIFS($B$2:$B$601,B132,$A$2:$A$601,"&lt;"&amp;A132,$D$2:$D$601,"учтена")+COUNTIFS($B$1:B131,B132,$A$1:A131,A132,$D$1:D131,"учтена"))</f>
        <v/>
      </c>
      <c r="F132" t="str">
        <f>IF(D132&lt;&gt;"учтена","",IF(COUNTIF(Обращения!$B$2:$B$401,B132)=0,"нет обращения","есть"))</f>
        <v/>
      </c>
    </row>
    <row r="133">
      <c r="A133" s="2" t="n"/>
      <c r="B133" s="10" t="n"/>
      <c r="C133" s="11" t="n"/>
      <c r="D133" t="str">
        <f>IF(AND(A133="",B133="",C133=""),"",IF(A133="","нет даты",IF(B133="","нет клиента",IF(NOT(ISNUMBER(C133)),"нет суммы",IF(A133&gt;Показатели!$B$6,"после среза",IF(COUNTIFS($A$1:A132,A133,$B$1:B132,B133,$C$1:C132,C133)&gt;0,"дубль","учтена"))))))</f>
        <v/>
      </c>
      <c r="E133" t="str">
        <f>IF(D133&lt;&gt;"учтена","",1+COUNTIFS($B$2:$B$601,B133,$A$2:$A$601,"&lt;"&amp;A133,$D$2:$D$601,"учтена")+COUNTIFS($B$1:B132,B133,$A$1:A132,A133,$D$1:D132,"учтена"))</f>
        <v/>
      </c>
      <c r="F133" t="str">
        <f>IF(D133&lt;&gt;"учтена","",IF(COUNTIF(Обращения!$B$2:$B$401,B133)=0,"нет обращения","есть"))</f>
        <v/>
      </c>
    </row>
    <row r="134">
      <c r="A134" s="2" t="n"/>
      <c r="B134" s="10" t="n"/>
      <c r="C134" s="11" t="n"/>
      <c r="D134" t="str">
        <f>IF(AND(A134="",B134="",C134=""),"",IF(A134="","нет даты",IF(B134="","нет клиента",IF(NOT(ISNUMBER(C134)),"нет суммы",IF(A134&gt;Показатели!$B$6,"после среза",IF(COUNTIFS($A$1:A133,A134,$B$1:B133,B134,$C$1:C133,C134)&gt;0,"дубль","учтена"))))))</f>
        <v/>
      </c>
      <c r="E134" t="str">
        <f>IF(D134&lt;&gt;"учтена","",1+COUNTIFS($B$2:$B$601,B134,$A$2:$A$601,"&lt;"&amp;A134,$D$2:$D$601,"учтена")+COUNTIFS($B$1:B133,B134,$A$1:A133,A134,$D$1:D133,"учтена"))</f>
        <v/>
      </c>
      <c r="F134" t="str">
        <f>IF(D134&lt;&gt;"учтена","",IF(COUNTIF(Обращения!$B$2:$B$401,B134)=0,"нет обращения","есть"))</f>
        <v/>
      </c>
    </row>
    <row r="135">
      <c r="A135" s="2" t="n"/>
      <c r="B135" s="10" t="n"/>
      <c r="C135" s="11" t="n"/>
      <c r="D135" t="str">
        <f>IF(AND(A135="",B135="",C135=""),"",IF(A135="","нет даты",IF(B135="","нет клиента",IF(NOT(ISNUMBER(C135)),"нет суммы",IF(A135&gt;Показатели!$B$6,"после среза",IF(COUNTIFS($A$1:A134,A135,$B$1:B134,B135,$C$1:C134,C135)&gt;0,"дубль","учтена"))))))</f>
        <v/>
      </c>
      <c r="E135" t="str">
        <f>IF(D135&lt;&gt;"учтена","",1+COUNTIFS($B$2:$B$601,B135,$A$2:$A$601,"&lt;"&amp;A135,$D$2:$D$601,"учтена")+COUNTIFS($B$1:B134,B135,$A$1:A134,A135,$D$1:D134,"учтена"))</f>
        <v/>
      </c>
      <c r="F135" t="str">
        <f>IF(D135&lt;&gt;"учтена","",IF(COUNTIF(Обращения!$B$2:$B$401,B135)=0,"нет обращения","есть"))</f>
        <v/>
      </c>
    </row>
    <row r="136">
      <c r="A136" s="2" t="n"/>
      <c r="B136" s="10" t="n"/>
      <c r="C136" s="11" t="n"/>
      <c r="D136" t="str">
        <f>IF(AND(A136="",B136="",C136=""),"",IF(A136="","нет даты",IF(B136="","нет клиента",IF(NOT(ISNUMBER(C136)),"нет суммы",IF(A136&gt;Показатели!$B$6,"после среза",IF(COUNTIFS($A$1:A135,A136,$B$1:B135,B136,$C$1:C135,C136)&gt;0,"дубль","учтена"))))))</f>
        <v/>
      </c>
      <c r="E136" t="str">
        <f>IF(D136&lt;&gt;"учтена","",1+COUNTIFS($B$2:$B$601,B136,$A$2:$A$601,"&lt;"&amp;A136,$D$2:$D$601,"учтена")+COUNTIFS($B$1:B135,B136,$A$1:A135,A136,$D$1:D135,"учтена"))</f>
        <v/>
      </c>
      <c r="F136" t="str">
        <f>IF(D136&lt;&gt;"учтена","",IF(COUNTIF(Обращения!$B$2:$B$401,B136)=0,"нет обращения","есть"))</f>
        <v/>
      </c>
    </row>
    <row r="137">
      <c r="A137" s="2" t="n"/>
      <c r="B137" s="10" t="n"/>
      <c r="C137" s="11" t="n"/>
      <c r="D137" t="str">
        <f>IF(AND(A137="",B137="",C137=""),"",IF(A137="","нет даты",IF(B137="","нет клиента",IF(NOT(ISNUMBER(C137)),"нет суммы",IF(A137&gt;Показатели!$B$6,"после среза",IF(COUNTIFS($A$1:A136,A137,$B$1:B136,B137,$C$1:C136,C137)&gt;0,"дубль","учтена"))))))</f>
        <v/>
      </c>
      <c r="E137" t="str">
        <f>IF(D137&lt;&gt;"учтена","",1+COUNTIFS($B$2:$B$601,B137,$A$2:$A$601,"&lt;"&amp;A137,$D$2:$D$601,"учтена")+COUNTIFS($B$1:B136,B137,$A$1:A136,A137,$D$1:D136,"учтена"))</f>
        <v/>
      </c>
      <c r="F137" t="str">
        <f>IF(D137&lt;&gt;"учтена","",IF(COUNTIF(Обращения!$B$2:$B$401,B137)=0,"нет обращения","есть"))</f>
        <v/>
      </c>
    </row>
    <row r="138">
      <c r="A138" s="2" t="n"/>
      <c r="B138" s="10" t="n"/>
      <c r="C138" s="11" t="n"/>
      <c r="D138" t="str">
        <f>IF(AND(A138="",B138="",C138=""),"",IF(A138="","нет даты",IF(B138="","нет клиента",IF(NOT(ISNUMBER(C138)),"нет суммы",IF(A138&gt;Показатели!$B$6,"после среза",IF(COUNTIFS($A$1:A137,A138,$B$1:B137,B138,$C$1:C137,C138)&gt;0,"дубль","учтена"))))))</f>
        <v/>
      </c>
      <c r="E138" t="str">
        <f>IF(D138&lt;&gt;"учтена","",1+COUNTIFS($B$2:$B$601,B138,$A$2:$A$601,"&lt;"&amp;A138,$D$2:$D$601,"учтена")+COUNTIFS($B$1:B137,B138,$A$1:A137,A138,$D$1:D137,"учтена"))</f>
        <v/>
      </c>
      <c r="F138" t="str">
        <f>IF(D138&lt;&gt;"учтена","",IF(COUNTIF(Обращения!$B$2:$B$401,B138)=0,"нет обращения","есть"))</f>
        <v/>
      </c>
    </row>
    <row r="139">
      <c r="A139" s="2" t="n"/>
      <c r="B139" s="10" t="n"/>
      <c r="C139" s="11" t="n"/>
      <c r="D139" t="str">
        <f>IF(AND(A139="",B139="",C139=""),"",IF(A139="","нет даты",IF(B139="","нет клиента",IF(NOT(ISNUMBER(C139)),"нет суммы",IF(A139&gt;Показатели!$B$6,"после среза",IF(COUNTIFS($A$1:A138,A139,$B$1:B138,B139,$C$1:C138,C139)&gt;0,"дубль","учтена"))))))</f>
        <v/>
      </c>
      <c r="E139" t="str">
        <f>IF(D139&lt;&gt;"учтена","",1+COUNTIFS($B$2:$B$601,B139,$A$2:$A$601,"&lt;"&amp;A139,$D$2:$D$601,"учтена")+COUNTIFS($B$1:B138,B139,$A$1:A138,A139,$D$1:D138,"учтена"))</f>
        <v/>
      </c>
      <c r="F139" t="str">
        <f>IF(D139&lt;&gt;"учтена","",IF(COUNTIF(Обращения!$B$2:$B$401,B139)=0,"нет обращения","есть"))</f>
        <v/>
      </c>
    </row>
    <row r="140">
      <c r="A140" s="2" t="n"/>
      <c r="B140" s="10" t="n"/>
      <c r="C140" s="11" t="n"/>
      <c r="D140" t="str">
        <f>IF(AND(A140="",B140="",C140=""),"",IF(A140="","нет даты",IF(B140="","нет клиента",IF(NOT(ISNUMBER(C140)),"нет суммы",IF(A140&gt;Показатели!$B$6,"после среза",IF(COUNTIFS($A$1:A139,A140,$B$1:B139,B140,$C$1:C139,C140)&gt;0,"дубль","учтена"))))))</f>
        <v/>
      </c>
      <c r="E140" t="str">
        <f>IF(D140&lt;&gt;"учтена","",1+COUNTIFS($B$2:$B$601,B140,$A$2:$A$601,"&lt;"&amp;A140,$D$2:$D$601,"учтена")+COUNTIFS($B$1:B139,B140,$A$1:A139,A140,$D$1:D139,"учтена"))</f>
        <v/>
      </c>
      <c r="F140" t="str">
        <f>IF(D140&lt;&gt;"учтена","",IF(COUNTIF(Обращения!$B$2:$B$401,B140)=0,"нет обращения","есть"))</f>
        <v/>
      </c>
    </row>
    <row r="141">
      <c r="A141" s="2" t="n"/>
      <c r="B141" s="10" t="n"/>
      <c r="C141" s="11" t="n"/>
      <c r="D141" t="str">
        <f>IF(AND(A141="",B141="",C141=""),"",IF(A141="","нет даты",IF(B141="","нет клиента",IF(NOT(ISNUMBER(C141)),"нет суммы",IF(A141&gt;Показатели!$B$6,"после среза",IF(COUNTIFS($A$1:A140,A141,$B$1:B140,B141,$C$1:C140,C141)&gt;0,"дубль","учтена"))))))</f>
        <v/>
      </c>
      <c r="E141" t="str">
        <f>IF(D141&lt;&gt;"учтена","",1+COUNTIFS($B$2:$B$601,B141,$A$2:$A$601,"&lt;"&amp;A141,$D$2:$D$601,"учтена")+COUNTIFS($B$1:B140,B141,$A$1:A140,A141,$D$1:D140,"учтена"))</f>
        <v/>
      </c>
      <c r="F141" t="str">
        <f>IF(D141&lt;&gt;"учтена","",IF(COUNTIF(Обращения!$B$2:$B$401,B141)=0,"нет обращения","есть"))</f>
        <v/>
      </c>
    </row>
    <row r="142">
      <c r="A142" s="2" t="n"/>
      <c r="B142" s="10" t="n"/>
      <c r="C142" s="11" t="n"/>
      <c r="D142" t="str">
        <f>IF(AND(A142="",B142="",C142=""),"",IF(A142="","нет даты",IF(B142="","нет клиента",IF(NOT(ISNUMBER(C142)),"нет суммы",IF(A142&gt;Показатели!$B$6,"после среза",IF(COUNTIFS($A$1:A141,A142,$B$1:B141,B142,$C$1:C141,C142)&gt;0,"дубль","учтена"))))))</f>
        <v/>
      </c>
      <c r="E142" t="str">
        <f>IF(D142&lt;&gt;"учтена","",1+COUNTIFS($B$2:$B$601,B142,$A$2:$A$601,"&lt;"&amp;A142,$D$2:$D$601,"учтена")+COUNTIFS($B$1:B141,B142,$A$1:A141,A142,$D$1:D141,"учтена"))</f>
        <v/>
      </c>
      <c r="F142" t="str">
        <f>IF(D142&lt;&gt;"учтена","",IF(COUNTIF(Обращения!$B$2:$B$401,B142)=0,"нет обращения","есть"))</f>
        <v/>
      </c>
    </row>
    <row r="143">
      <c r="A143" s="2" t="n"/>
      <c r="B143" s="10" t="n"/>
      <c r="C143" s="11" t="n"/>
      <c r="D143" t="str">
        <f>IF(AND(A143="",B143="",C143=""),"",IF(A143="","нет даты",IF(B143="","нет клиента",IF(NOT(ISNUMBER(C143)),"нет суммы",IF(A143&gt;Показатели!$B$6,"после среза",IF(COUNTIFS($A$1:A142,A143,$B$1:B142,B143,$C$1:C142,C143)&gt;0,"дубль","учтена"))))))</f>
        <v/>
      </c>
      <c r="E143" t="str">
        <f>IF(D143&lt;&gt;"учтена","",1+COUNTIFS($B$2:$B$601,B143,$A$2:$A$601,"&lt;"&amp;A143,$D$2:$D$601,"учтена")+COUNTIFS($B$1:B142,B143,$A$1:A142,A143,$D$1:D142,"учтена"))</f>
        <v/>
      </c>
      <c r="F143" t="str">
        <f>IF(D143&lt;&gt;"учтена","",IF(COUNTIF(Обращения!$B$2:$B$401,B143)=0,"нет обращения","есть"))</f>
        <v/>
      </c>
    </row>
    <row r="144">
      <c r="A144" s="2" t="n"/>
      <c r="B144" s="10" t="n"/>
      <c r="C144" s="11" t="n"/>
      <c r="D144" t="str">
        <f>IF(AND(A144="",B144="",C144=""),"",IF(A144="","нет даты",IF(B144="","нет клиента",IF(NOT(ISNUMBER(C144)),"нет суммы",IF(A144&gt;Показатели!$B$6,"после среза",IF(COUNTIFS($A$1:A143,A144,$B$1:B143,B144,$C$1:C143,C144)&gt;0,"дубль","учтена"))))))</f>
        <v/>
      </c>
      <c r="E144" t="str">
        <f>IF(D144&lt;&gt;"учтена","",1+COUNTIFS($B$2:$B$601,B144,$A$2:$A$601,"&lt;"&amp;A144,$D$2:$D$601,"учтена")+COUNTIFS($B$1:B143,B144,$A$1:A143,A144,$D$1:D143,"учтена"))</f>
        <v/>
      </c>
      <c r="F144" t="str">
        <f>IF(D144&lt;&gt;"учтена","",IF(COUNTIF(Обращения!$B$2:$B$401,B144)=0,"нет обращения","есть"))</f>
        <v/>
      </c>
    </row>
    <row r="145">
      <c r="A145" s="2" t="n"/>
      <c r="B145" s="10" t="n"/>
      <c r="C145" s="11" t="n"/>
      <c r="D145" t="str">
        <f>IF(AND(A145="",B145="",C145=""),"",IF(A145="","нет даты",IF(B145="","нет клиента",IF(NOT(ISNUMBER(C145)),"нет суммы",IF(A145&gt;Показатели!$B$6,"после среза",IF(COUNTIFS($A$1:A144,A145,$B$1:B144,B145,$C$1:C144,C145)&gt;0,"дубль","учтена"))))))</f>
        <v/>
      </c>
      <c r="E145" t="str">
        <f>IF(D145&lt;&gt;"учтена","",1+COUNTIFS($B$2:$B$601,B145,$A$2:$A$601,"&lt;"&amp;A145,$D$2:$D$601,"учтена")+COUNTIFS($B$1:B144,B145,$A$1:A144,A145,$D$1:D144,"учтена"))</f>
        <v/>
      </c>
      <c r="F145" t="str">
        <f>IF(D145&lt;&gt;"учтена","",IF(COUNTIF(Обращения!$B$2:$B$401,B145)=0,"нет обращения","есть"))</f>
        <v/>
      </c>
    </row>
    <row r="146">
      <c r="A146" s="2" t="n"/>
      <c r="B146" s="10" t="n"/>
      <c r="C146" s="11" t="n"/>
      <c r="D146" t="str">
        <f>IF(AND(A146="",B146="",C146=""),"",IF(A146="","нет даты",IF(B146="","нет клиента",IF(NOT(ISNUMBER(C146)),"нет суммы",IF(A146&gt;Показатели!$B$6,"после среза",IF(COUNTIFS($A$1:A145,A146,$B$1:B145,B146,$C$1:C145,C146)&gt;0,"дубль","учтена"))))))</f>
        <v/>
      </c>
      <c r="E146" t="str">
        <f>IF(D146&lt;&gt;"учтена","",1+COUNTIFS($B$2:$B$601,B146,$A$2:$A$601,"&lt;"&amp;A146,$D$2:$D$601,"учтена")+COUNTIFS($B$1:B145,B146,$A$1:A145,A146,$D$1:D145,"учтена"))</f>
        <v/>
      </c>
      <c r="F146" t="str">
        <f>IF(D146&lt;&gt;"учтена","",IF(COUNTIF(Обращения!$B$2:$B$401,B146)=0,"нет обращения","есть"))</f>
        <v/>
      </c>
    </row>
    <row r="147">
      <c r="A147" s="2" t="n"/>
      <c r="B147" s="10" t="n"/>
      <c r="C147" s="11" t="n"/>
      <c r="D147" t="str">
        <f>IF(AND(A147="",B147="",C147=""),"",IF(A147="","нет даты",IF(B147="","нет клиента",IF(NOT(ISNUMBER(C147)),"нет суммы",IF(A147&gt;Показатели!$B$6,"после среза",IF(COUNTIFS($A$1:A146,A147,$B$1:B146,B147,$C$1:C146,C147)&gt;0,"дубль","учтена"))))))</f>
        <v/>
      </c>
      <c r="E147" t="str">
        <f>IF(D147&lt;&gt;"учтена","",1+COUNTIFS($B$2:$B$601,B147,$A$2:$A$601,"&lt;"&amp;A147,$D$2:$D$601,"учтена")+COUNTIFS($B$1:B146,B147,$A$1:A146,A147,$D$1:D146,"учтена"))</f>
        <v/>
      </c>
      <c r="F147" t="str">
        <f>IF(D147&lt;&gt;"учтена","",IF(COUNTIF(Обращения!$B$2:$B$401,B147)=0,"нет обращения","есть"))</f>
        <v/>
      </c>
    </row>
    <row r="148">
      <c r="A148" s="2" t="n"/>
      <c r="B148" s="10" t="n"/>
      <c r="C148" s="11" t="n"/>
      <c r="D148" t="str">
        <f>IF(AND(A148="",B148="",C148=""),"",IF(A148="","нет даты",IF(B148="","нет клиента",IF(NOT(ISNUMBER(C148)),"нет суммы",IF(A148&gt;Показатели!$B$6,"после среза",IF(COUNTIFS($A$1:A147,A148,$B$1:B147,B148,$C$1:C147,C148)&gt;0,"дубль","учтена"))))))</f>
        <v/>
      </c>
      <c r="E148" t="str">
        <f>IF(D148&lt;&gt;"учтена","",1+COUNTIFS($B$2:$B$601,B148,$A$2:$A$601,"&lt;"&amp;A148,$D$2:$D$601,"учтена")+COUNTIFS($B$1:B147,B148,$A$1:A147,A148,$D$1:D147,"учтена"))</f>
        <v/>
      </c>
      <c r="F148" t="str">
        <f>IF(D148&lt;&gt;"учтена","",IF(COUNTIF(Обращения!$B$2:$B$401,B148)=0,"нет обращения","есть"))</f>
        <v/>
      </c>
    </row>
    <row r="149">
      <c r="A149" s="2" t="n"/>
      <c r="B149" s="10" t="n"/>
      <c r="C149" s="11" t="n"/>
      <c r="D149" t="str">
        <f>IF(AND(A149="",B149="",C149=""),"",IF(A149="","нет даты",IF(B149="","нет клиента",IF(NOT(ISNUMBER(C149)),"нет суммы",IF(A149&gt;Показатели!$B$6,"после среза",IF(COUNTIFS($A$1:A148,A149,$B$1:B148,B149,$C$1:C148,C149)&gt;0,"дубль","учтена"))))))</f>
        <v/>
      </c>
      <c r="E149" t="str">
        <f>IF(D149&lt;&gt;"учтена","",1+COUNTIFS($B$2:$B$601,B149,$A$2:$A$601,"&lt;"&amp;A149,$D$2:$D$601,"учтена")+COUNTIFS($B$1:B148,B149,$A$1:A148,A149,$D$1:D148,"учтена"))</f>
        <v/>
      </c>
      <c r="F149" t="str">
        <f>IF(D149&lt;&gt;"учтена","",IF(COUNTIF(Обращения!$B$2:$B$401,B149)=0,"нет обращения","есть"))</f>
        <v/>
      </c>
    </row>
    <row r="150">
      <c r="A150" s="2" t="n"/>
      <c r="B150" s="10" t="n"/>
      <c r="C150" s="11" t="n"/>
      <c r="D150" t="str">
        <f>IF(AND(A150="",B150="",C150=""),"",IF(A150="","нет даты",IF(B150="","нет клиента",IF(NOT(ISNUMBER(C150)),"нет суммы",IF(A150&gt;Показатели!$B$6,"после среза",IF(COUNTIFS($A$1:A149,A150,$B$1:B149,B150,$C$1:C149,C150)&gt;0,"дубль","учтена"))))))</f>
        <v/>
      </c>
      <c r="E150" t="str">
        <f>IF(D150&lt;&gt;"учтена","",1+COUNTIFS($B$2:$B$601,B150,$A$2:$A$601,"&lt;"&amp;A150,$D$2:$D$601,"учтена")+COUNTIFS($B$1:B149,B150,$A$1:A149,A150,$D$1:D149,"учтена"))</f>
        <v/>
      </c>
      <c r="F150" t="str">
        <f>IF(D150&lt;&gt;"учтена","",IF(COUNTIF(Обращения!$B$2:$B$401,B150)=0,"нет обращения","есть"))</f>
        <v/>
      </c>
    </row>
    <row r="151">
      <c r="A151" s="2" t="n"/>
      <c r="B151" s="10" t="n"/>
      <c r="C151" s="11" t="n"/>
      <c r="D151" t="str">
        <f>IF(AND(A151="",B151="",C151=""),"",IF(A151="","нет даты",IF(B151="","нет клиента",IF(NOT(ISNUMBER(C151)),"нет суммы",IF(A151&gt;Показатели!$B$6,"после среза",IF(COUNTIFS($A$1:A150,A151,$B$1:B150,B151,$C$1:C150,C151)&gt;0,"дубль","учтена"))))))</f>
        <v/>
      </c>
      <c r="E151" t="str">
        <f>IF(D151&lt;&gt;"учтена","",1+COUNTIFS($B$2:$B$601,B151,$A$2:$A$601,"&lt;"&amp;A151,$D$2:$D$601,"учтена")+COUNTIFS($B$1:B150,B151,$A$1:A150,A151,$D$1:D150,"учтена"))</f>
        <v/>
      </c>
      <c r="F151" t="str">
        <f>IF(D151&lt;&gt;"учтена","",IF(COUNTIF(Обращения!$B$2:$B$401,B151)=0,"нет обращения","есть"))</f>
        <v/>
      </c>
    </row>
    <row r="152">
      <c r="A152" s="2" t="n"/>
      <c r="B152" s="10" t="n"/>
      <c r="C152" s="11" t="n"/>
      <c r="D152" t="str">
        <f>IF(AND(A152="",B152="",C152=""),"",IF(A152="","нет даты",IF(B152="","нет клиента",IF(NOT(ISNUMBER(C152)),"нет суммы",IF(A152&gt;Показатели!$B$6,"после среза",IF(COUNTIFS($A$1:A151,A152,$B$1:B151,B152,$C$1:C151,C152)&gt;0,"дубль","учтена"))))))</f>
        <v/>
      </c>
      <c r="E152" t="str">
        <f>IF(D152&lt;&gt;"учтена","",1+COUNTIFS($B$2:$B$601,B152,$A$2:$A$601,"&lt;"&amp;A152,$D$2:$D$601,"учтена")+COUNTIFS($B$1:B151,B152,$A$1:A151,A152,$D$1:D151,"учтена"))</f>
        <v/>
      </c>
      <c r="F152" t="str">
        <f>IF(D152&lt;&gt;"учтена","",IF(COUNTIF(Обращения!$B$2:$B$401,B152)=0,"нет обращения","есть"))</f>
        <v/>
      </c>
    </row>
    <row r="153">
      <c r="A153" s="2" t="n"/>
      <c r="B153" s="10" t="n"/>
      <c r="C153" s="11" t="n"/>
      <c r="D153" t="str">
        <f>IF(AND(A153="",B153="",C153=""),"",IF(A153="","нет даты",IF(B153="","нет клиента",IF(NOT(ISNUMBER(C153)),"нет суммы",IF(A153&gt;Показатели!$B$6,"после среза",IF(COUNTIFS($A$1:A152,A153,$B$1:B152,B153,$C$1:C152,C153)&gt;0,"дубль","учтена"))))))</f>
        <v/>
      </c>
      <c r="E153" t="str">
        <f>IF(D153&lt;&gt;"учтена","",1+COUNTIFS($B$2:$B$601,B153,$A$2:$A$601,"&lt;"&amp;A153,$D$2:$D$601,"учтена")+COUNTIFS($B$1:B152,B153,$A$1:A152,A153,$D$1:D152,"учтена"))</f>
        <v/>
      </c>
      <c r="F153" t="str">
        <f>IF(D153&lt;&gt;"учтена","",IF(COUNTIF(Обращения!$B$2:$B$401,B153)=0,"нет обращения","есть"))</f>
        <v/>
      </c>
    </row>
    <row r="154">
      <c r="A154" s="2" t="n"/>
      <c r="B154" s="10" t="n"/>
      <c r="C154" s="11" t="n"/>
      <c r="D154" t="str">
        <f>IF(AND(A154="",B154="",C154=""),"",IF(A154="","нет даты",IF(B154="","нет клиента",IF(NOT(ISNUMBER(C154)),"нет суммы",IF(A154&gt;Показатели!$B$6,"после среза",IF(COUNTIFS($A$1:A153,A154,$B$1:B153,B154,$C$1:C153,C154)&gt;0,"дубль","учтена"))))))</f>
        <v/>
      </c>
      <c r="E154" t="str">
        <f>IF(D154&lt;&gt;"учтена","",1+COUNTIFS($B$2:$B$601,B154,$A$2:$A$601,"&lt;"&amp;A154,$D$2:$D$601,"учтена")+COUNTIFS($B$1:B153,B154,$A$1:A153,A154,$D$1:D153,"учтена"))</f>
        <v/>
      </c>
      <c r="F154" t="str">
        <f>IF(D154&lt;&gt;"учтена","",IF(COUNTIF(Обращения!$B$2:$B$401,B154)=0,"нет обращения","есть"))</f>
        <v/>
      </c>
    </row>
    <row r="155">
      <c r="A155" s="2" t="n"/>
      <c r="B155" s="10" t="n"/>
      <c r="C155" s="11" t="n"/>
      <c r="D155" t="str">
        <f>IF(AND(A155="",B155="",C155=""),"",IF(A155="","нет даты",IF(B155="","нет клиента",IF(NOT(ISNUMBER(C155)),"нет суммы",IF(A155&gt;Показатели!$B$6,"после среза",IF(COUNTIFS($A$1:A154,A155,$B$1:B154,B155,$C$1:C154,C155)&gt;0,"дубль","учтена"))))))</f>
        <v/>
      </c>
      <c r="E155" t="str">
        <f>IF(D155&lt;&gt;"учтена","",1+COUNTIFS($B$2:$B$601,B155,$A$2:$A$601,"&lt;"&amp;A155,$D$2:$D$601,"учтена")+COUNTIFS($B$1:B154,B155,$A$1:A154,A155,$D$1:D154,"учтена"))</f>
        <v/>
      </c>
      <c r="F155" t="str">
        <f>IF(D155&lt;&gt;"учтена","",IF(COUNTIF(Обращения!$B$2:$B$401,B155)=0,"нет обращения","есть"))</f>
        <v/>
      </c>
    </row>
    <row r="156">
      <c r="A156" s="2" t="n"/>
      <c r="B156" s="10" t="n"/>
      <c r="C156" s="11" t="n"/>
      <c r="D156" t="str">
        <f>IF(AND(A156="",B156="",C156=""),"",IF(A156="","нет даты",IF(B156="","нет клиента",IF(NOT(ISNUMBER(C156)),"нет суммы",IF(A156&gt;Показатели!$B$6,"после среза",IF(COUNTIFS($A$1:A155,A156,$B$1:B155,B156,$C$1:C155,C156)&gt;0,"дубль","учтена"))))))</f>
        <v/>
      </c>
      <c r="E156" t="str">
        <f>IF(D156&lt;&gt;"учтена","",1+COUNTIFS($B$2:$B$601,B156,$A$2:$A$601,"&lt;"&amp;A156,$D$2:$D$601,"учтена")+COUNTIFS($B$1:B155,B156,$A$1:A155,A156,$D$1:D155,"учтена"))</f>
        <v/>
      </c>
      <c r="F156" t="str">
        <f>IF(D156&lt;&gt;"учтена","",IF(COUNTIF(Обращения!$B$2:$B$401,B156)=0,"нет обращения","есть"))</f>
        <v/>
      </c>
    </row>
    <row r="157">
      <c r="A157" s="2" t="n"/>
      <c r="B157" s="10" t="n"/>
      <c r="C157" s="11" t="n"/>
      <c r="D157" t="str">
        <f>IF(AND(A157="",B157="",C157=""),"",IF(A157="","нет даты",IF(B157="","нет клиента",IF(NOT(ISNUMBER(C157)),"нет суммы",IF(A157&gt;Показатели!$B$6,"после среза",IF(COUNTIFS($A$1:A156,A157,$B$1:B156,B157,$C$1:C156,C157)&gt;0,"дубль","учтена"))))))</f>
        <v/>
      </c>
      <c r="E157" t="str">
        <f>IF(D157&lt;&gt;"учтена","",1+COUNTIFS($B$2:$B$601,B157,$A$2:$A$601,"&lt;"&amp;A157,$D$2:$D$601,"учтена")+COUNTIFS($B$1:B156,B157,$A$1:A156,A157,$D$1:D156,"учтена"))</f>
        <v/>
      </c>
      <c r="F157" t="str">
        <f>IF(D157&lt;&gt;"учтена","",IF(COUNTIF(Обращения!$B$2:$B$401,B157)=0,"нет обращения","есть"))</f>
        <v/>
      </c>
    </row>
    <row r="158">
      <c r="A158" s="2" t="n"/>
      <c r="B158" s="10" t="n"/>
      <c r="C158" s="11" t="n"/>
      <c r="D158" t="str">
        <f>IF(AND(A158="",B158="",C158=""),"",IF(A158="","нет даты",IF(B158="","нет клиента",IF(NOT(ISNUMBER(C158)),"нет суммы",IF(A158&gt;Показатели!$B$6,"после среза",IF(COUNTIFS($A$1:A157,A158,$B$1:B157,B158,$C$1:C157,C158)&gt;0,"дубль","учтена"))))))</f>
        <v/>
      </c>
      <c r="E158" t="str">
        <f>IF(D158&lt;&gt;"учтена","",1+COUNTIFS($B$2:$B$601,B158,$A$2:$A$601,"&lt;"&amp;A158,$D$2:$D$601,"учтена")+COUNTIFS($B$1:B157,B158,$A$1:A157,A158,$D$1:D157,"учтена"))</f>
        <v/>
      </c>
      <c r="F158" t="str">
        <f>IF(D158&lt;&gt;"учтена","",IF(COUNTIF(Обращения!$B$2:$B$401,B158)=0,"нет обращения","есть"))</f>
        <v/>
      </c>
    </row>
    <row r="159">
      <c r="A159" s="2" t="n"/>
      <c r="B159" s="10" t="n"/>
      <c r="C159" s="11" t="n"/>
      <c r="D159" t="str">
        <f>IF(AND(A159="",B159="",C159=""),"",IF(A159="","нет даты",IF(B159="","нет клиента",IF(NOT(ISNUMBER(C159)),"нет суммы",IF(A159&gt;Показатели!$B$6,"после среза",IF(COUNTIFS($A$1:A158,A159,$B$1:B158,B159,$C$1:C158,C159)&gt;0,"дубль","учтена"))))))</f>
        <v/>
      </c>
      <c r="E159" t="str">
        <f>IF(D159&lt;&gt;"учтена","",1+COUNTIFS($B$2:$B$601,B159,$A$2:$A$601,"&lt;"&amp;A159,$D$2:$D$601,"учтена")+COUNTIFS($B$1:B158,B159,$A$1:A158,A159,$D$1:D158,"учтена"))</f>
        <v/>
      </c>
      <c r="F159" t="str">
        <f>IF(D159&lt;&gt;"учтена","",IF(COUNTIF(Обращения!$B$2:$B$401,B159)=0,"нет обращения","есть"))</f>
        <v/>
      </c>
    </row>
    <row r="160">
      <c r="A160" s="2" t="n"/>
      <c r="B160" s="10" t="n"/>
      <c r="C160" s="11" t="n"/>
      <c r="D160" t="str">
        <f>IF(AND(A160="",B160="",C160=""),"",IF(A160="","нет даты",IF(B160="","нет клиента",IF(NOT(ISNUMBER(C160)),"нет суммы",IF(A160&gt;Показатели!$B$6,"после среза",IF(COUNTIFS($A$1:A159,A160,$B$1:B159,B160,$C$1:C159,C160)&gt;0,"дубль","учтена"))))))</f>
        <v/>
      </c>
      <c r="E160" t="str">
        <f>IF(D160&lt;&gt;"учтена","",1+COUNTIFS($B$2:$B$601,B160,$A$2:$A$601,"&lt;"&amp;A160,$D$2:$D$601,"учтена")+COUNTIFS($B$1:B159,B160,$A$1:A159,A160,$D$1:D159,"учтена"))</f>
        <v/>
      </c>
      <c r="F160" t="str">
        <f>IF(D160&lt;&gt;"учтена","",IF(COUNTIF(Обращения!$B$2:$B$401,B160)=0,"нет обращения","есть"))</f>
        <v/>
      </c>
    </row>
    <row r="161">
      <c r="A161" s="2" t="n"/>
      <c r="B161" s="10" t="n"/>
      <c r="C161" s="11" t="n"/>
      <c r="D161" t="str">
        <f>IF(AND(A161="",B161="",C161=""),"",IF(A161="","нет даты",IF(B161="","нет клиента",IF(NOT(ISNUMBER(C161)),"нет суммы",IF(A161&gt;Показатели!$B$6,"после среза",IF(COUNTIFS($A$1:A160,A161,$B$1:B160,B161,$C$1:C160,C161)&gt;0,"дубль","учтена"))))))</f>
        <v/>
      </c>
      <c r="E161" t="str">
        <f>IF(D161&lt;&gt;"учтена","",1+COUNTIFS($B$2:$B$601,B161,$A$2:$A$601,"&lt;"&amp;A161,$D$2:$D$601,"учтена")+COUNTIFS($B$1:B160,B161,$A$1:A160,A161,$D$1:D160,"учтена"))</f>
        <v/>
      </c>
      <c r="F161" t="str">
        <f>IF(D161&lt;&gt;"учтена","",IF(COUNTIF(Обращения!$B$2:$B$401,B161)=0,"нет обращения","есть"))</f>
        <v/>
      </c>
    </row>
    <row r="162">
      <c r="A162" s="2" t="n"/>
      <c r="B162" s="10" t="n"/>
      <c r="C162" s="11" t="n"/>
      <c r="D162" t="str">
        <f>IF(AND(A162="",B162="",C162=""),"",IF(A162="","нет даты",IF(B162="","нет клиента",IF(NOT(ISNUMBER(C162)),"нет суммы",IF(A162&gt;Показатели!$B$6,"после среза",IF(COUNTIFS($A$1:A161,A162,$B$1:B161,B162,$C$1:C161,C162)&gt;0,"дубль","учтена"))))))</f>
        <v/>
      </c>
      <c r="E162" t="str">
        <f>IF(D162&lt;&gt;"учтена","",1+COUNTIFS($B$2:$B$601,B162,$A$2:$A$601,"&lt;"&amp;A162,$D$2:$D$601,"учтена")+COUNTIFS($B$1:B161,B162,$A$1:A161,A162,$D$1:D161,"учтена"))</f>
        <v/>
      </c>
      <c r="F162" t="str">
        <f>IF(D162&lt;&gt;"учтена","",IF(COUNTIF(Обращения!$B$2:$B$401,B162)=0,"нет обращения","есть"))</f>
        <v/>
      </c>
    </row>
    <row r="163">
      <c r="A163" s="2" t="n"/>
      <c r="B163" s="10" t="n"/>
      <c r="C163" s="11" t="n"/>
      <c r="D163" t="str">
        <f>IF(AND(A163="",B163="",C163=""),"",IF(A163="","нет даты",IF(B163="","нет клиента",IF(NOT(ISNUMBER(C163)),"нет суммы",IF(A163&gt;Показатели!$B$6,"после среза",IF(COUNTIFS($A$1:A162,A163,$B$1:B162,B163,$C$1:C162,C163)&gt;0,"дубль","учтена"))))))</f>
        <v/>
      </c>
      <c r="E163" t="str">
        <f>IF(D163&lt;&gt;"учтена","",1+COUNTIFS($B$2:$B$601,B163,$A$2:$A$601,"&lt;"&amp;A163,$D$2:$D$601,"учтена")+COUNTIFS($B$1:B162,B163,$A$1:A162,A163,$D$1:D162,"учтена"))</f>
        <v/>
      </c>
      <c r="F163" t="str">
        <f>IF(D163&lt;&gt;"учтена","",IF(COUNTIF(Обращения!$B$2:$B$401,B163)=0,"нет обращения","есть"))</f>
        <v/>
      </c>
    </row>
    <row r="164">
      <c r="A164" s="2" t="n"/>
      <c r="B164" s="10" t="n"/>
      <c r="C164" s="11" t="n"/>
      <c r="D164" t="str">
        <f>IF(AND(A164="",B164="",C164=""),"",IF(A164="","нет даты",IF(B164="","нет клиента",IF(NOT(ISNUMBER(C164)),"нет суммы",IF(A164&gt;Показатели!$B$6,"после среза",IF(COUNTIFS($A$1:A163,A164,$B$1:B163,B164,$C$1:C163,C164)&gt;0,"дубль","учтена"))))))</f>
        <v/>
      </c>
      <c r="E164" t="str">
        <f>IF(D164&lt;&gt;"учтена","",1+COUNTIFS($B$2:$B$601,B164,$A$2:$A$601,"&lt;"&amp;A164,$D$2:$D$601,"учтена")+COUNTIFS($B$1:B163,B164,$A$1:A163,A164,$D$1:D163,"учтена"))</f>
        <v/>
      </c>
      <c r="F164" t="str">
        <f>IF(D164&lt;&gt;"учтена","",IF(COUNTIF(Обращения!$B$2:$B$401,B164)=0,"нет обращения","есть"))</f>
        <v/>
      </c>
    </row>
    <row r="165">
      <c r="A165" s="2" t="n"/>
      <c r="B165" s="10" t="n"/>
      <c r="C165" s="11" t="n"/>
      <c r="D165" t="str">
        <f>IF(AND(A165="",B165="",C165=""),"",IF(A165="","нет даты",IF(B165="","нет клиента",IF(NOT(ISNUMBER(C165)),"нет суммы",IF(A165&gt;Показатели!$B$6,"после среза",IF(COUNTIFS($A$1:A164,A165,$B$1:B164,B165,$C$1:C164,C165)&gt;0,"дубль","учтена"))))))</f>
        <v/>
      </c>
      <c r="E165" t="str">
        <f>IF(D165&lt;&gt;"учтена","",1+COUNTIFS($B$2:$B$601,B165,$A$2:$A$601,"&lt;"&amp;A165,$D$2:$D$601,"учтена")+COUNTIFS($B$1:B164,B165,$A$1:A164,A165,$D$1:D164,"учтена"))</f>
        <v/>
      </c>
      <c r="F165" t="str">
        <f>IF(D165&lt;&gt;"учтена","",IF(COUNTIF(Обращения!$B$2:$B$401,B165)=0,"нет обращения","есть"))</f>
        <v/>
      </c>
    </row>
    <row r="166">
      <c r="A166" s="2" t="n"/>
      <c r="B166" s="10" t="n"/>
      <c r="C166" s="11" t="n"/>
      <c r="D166" t="str">
        <f>IF(AND(A166="",B166="",C166=""),"",IF(A166="","нет даты",IF(B166="","нет клиента",IF(NOT(ISNUMBER(C166)),"нет суммы",IF(A166&gt;Показатели!$B$6,"после среза",IF(COUNTIFS($A$1:A165,A166,$B$1:B165,B166,$C$1:C165,C166)&gt;0,"дубль","учтена"))))))</f>
        <v/>
      </c>
      <c r="E166" t="str">
        <f>IF(D166&lt;&gt;"учтена","",1+COUNTIFS($B$2:$B$601,B166,$A$2:$A$601,"&lt;"&amp;A166,$D$2:$D$601,"учтена")+COUNTIFS($B$1:B165,B166,$A$1:A165,A166,$D$1:D165,"учтена"))</f>
        <v/>
      </c>
      <c r="F166" t="str">
        <f>IF(D166&lt;&gt;"учтена","",IF(COUNTIF(Обращения!$B$2:$B$401,B166)=0,"нет обращения","есть"))</f>
        <v/>
      </c>
    </row>
    <row r="167">
      <c r="A167" s="2" t="n"/>
      <c r="B167" s="10" t="n"/>
      <c r="C167" s="11" t="n"/>
      <c r="D167" t="str">
        <f>IF(AND(A167="",B167="",C167=""),"",IF(A167="","нет даты",IF(B167="","нет клиента",IF(NOT(ISNUMBER(C167)),"нет суммы",IF(A167&gt;Показатели!$B$6,"после среза",IF(COUNTIFS($A$1:A166,A167,$B$1:B166,B167,$C$1:C166,C167)&gt;0,"дубль","учтена"))))))</f>
        <v/>
      </c>
      <c r="E167" t="str">
        <f>IF(D167&lt;&gt;"учтена","",1+COUNTIFS($B$2:$B$601,B167,$A$2:$A$601,"&lt;"&amp;A167,$D$2:$D$601,"учтена")+COUNTIFS($B$1:B166,B167,$A$1:A166,A167,$D$1:D166,"учтена"))</f>
        <v/>
      </c>
      <c r="F167" t="str">
        <f>IF(D167&lt;&gt;"учтена","",IF(COUNTIF(Обращения!$B$2:$B$401,B167)=0,"нет обращения","есть"))</f>
        <v/>
      </c>
    </row>
    <row r="168">
      <c r="A168" s="2" t="n"/>
      <c r="B168" s="10" t="n"/>
      <c r="C168" s="11" t="n"/>
      <c r="D168" t="str">
        <f>IF(AND(A168="",B168="",C168=""),"",IF(A168="","нет даты",IF(B168="","нет клиента",IF(NOT(ISNUMBER(C168)),"нет суммы",IF(A168&gt;Показатели!$B$6,"после среза",IF(COUNTIFS($A$1:A167,A168,$B$1:B167,B168,$C$1:C167,C168)&gt;0,"дубль","учтена"))))))</f>
        <v/>
      </c>
      <c r="E168" t="str">
        <f>IF(D168&lt;&gt;"учтена","",1+COUNTIFS($B$2:$B$601,B168,$A$2:$A$601,"&lt;"&amp;A168,$D$2:$D$601,"учтена")+COUNTIFS($B$1:B167,B168,$A$1:A167,A168,$D$1:D167,"учтена"))</f>
        <v/>
      </c>
      <c r="F168" t="str">
        <f>IF(D168&lt;&gt;"учтена","",IF(COUNTIF(Обращения!$B$2:$B$401,B168)=0,"нет обращения","есть"))</f>
        <v/>
      </c>
    </row>
    <row r="169">
      <c r="A169" s="2" t="n"/>
      <c r="B169" s="10" t="n"/>
      <c r="C169" s="11" t="n"/>
      <c r="D169" t="str">
        <f>IF(AND(A169="",B169="",C169=""),"",IF(A169="","нет даты",IF(B169="","нет клиента",IF(NOT(ISNUMBER(C169)),"нет суммы",IF(A169&gt;Показатели!$B$6,"после среза",IF(COUNTIFS($A$1:A168,A169,$B$1:B168,B169,$C$1:C168,C169)&gt;0,"дубль","учтена"))))))</f>
        <v/>
      </c>
      <c r="E169" t="str">
        <f>IF(D169&lt;&gt;"учтена","",1+COUNTIFS($B$2:$B$601,B169,$A$2:$A$601,"&lt;"&amp;A169,$D$2:$D$601,"учтена")+COUNTIFS($B$1:B168,B169,$A$1:A168,A169,$D$1:D168,"учтена"))</f>
        <v/>
      </c>
      <c r="F169" t="str">
        <f>IF(D169&lt;&gt;"учтена","",IF(COUNTIF(Обращения!$B$2:$B$401,B169)=0,"нет обращения","есть"))</f>
        <v/>
      </c>
    </row>
    <row r="170">
      <c r="A170" s="2" t="n"/>
      <c r="B170" s="10" t="n"/>
      <c r="C170" s="11" t="n"/>
      <c r="D170" t="str">
        <f>IF(AND(A170="",B170="",C170=""),"",IF(A170="","нет даты",IF(B170="","нет клиента",IF(NOT(ISNUMBER(C170)),"нет суммы",IF(A170&gt;Показатели!$B$6,"после среза",IF(COUNTIFS($A$1:A169,A170,$B$1:B169,B170,$C$1:C169,C170)&gt;0,"дубль","учтена"))))))</f>
        <v/>
      </c>
      <c r="E170" t="str">
        <f>IF(D170&lt;&gt;"учтена","",1+COUNTIFS($B$2:$B$601,B170,$A$2:$A$601,"&lt;"&amp;A170,$D$2:$D$601,"учтена")+COUNTIFS($B$1:B169,B170,$A$1:A169,A170,$D$1:D169,"учтена"))</f>
        <v/>
      </c>
      <c r="F170" t="str">
        <f>IF(D170&lt;&gt;"учтена","",IF(COUNTIF(Обращения!$B$2:$B$401,B170)=0,"нет обращения","есть"))</f>
        <v/>
      </c>
    </row>
    <row r="171">
      <c r="A171" s="2" t="n"/>
      <c r="B171" s="10" t="n"/>
      <c r="C171" s="11" t="n"/>
      <c r="D171" t="str">
        <f>IF(AND(A171="",B171="",C171=""),"",IF(A171="","нет даты",IF(B171="","нет клиента",IF(NOT(ISNUMBER(C171)),"нет суммы",IF(A171&gt;Показатели!$B$6,"после среза",IF(COUNTIFS($A$1:A170,A171,$B$1:B170,B171,$C$1:C170,C171)&gt;0,"дубль","учтена"))))))</f>
        <v/>
      </c>
      <c r="E171" t="str">
        <f>IF(D171&lt;&gt;"учтена","",1+COUNTIFS($B$2:$B$601,B171,$A$2:$A$601,"&lt;"&amp;A171,$D$2:$D$601,"учтена")+COUNTIFS($B$1:B170,B171,$A$1:A170,A171,$D$1:D170,"учтена"))</f>
        <v/>
      </c>
      <c r="F171" t="str">
        <f>IF(D171&lt;&gt;"учтена","",IF(COUNTIF(Обращения!$B$2:$B$401,B171)=0,"нет обращения","есть"))</f>
        <v/>
      </c>
    </row>
    <row r="172">
      <c r="A172" s="2" t="n"/>
      <c r="B172" s="10" t="n"/>
      <c r="C172" s="11" t="n"/>
      <c r="D172" t="str">
        <f>IF(AND(A172="",B172="",C172=""),"",IF(A172="","нет даты",IF(B172="","нет клиента",IF(NOT(ISNUMBER(C172)),"нет суммы",IF(A172&gt;Показатели!$B$6,"после среза",IF(COUNTIFS($A$1:A171,A172,$B$1:B171,B172,$C$1:C171,C172)&gt;0,"дубль","учтена"))))))</f>
        <v/>
      </c>
      <c r="E172" t="str">
        <f>IF(D172&lt;&gt;"учтена","",1+COUNTIFS($B$2:$B$601,B172,$A$2:$A$601,"&lt;"&amp;A172,$D$2:$D$601,"учтена")+COUNTIFS($B$1:B171,B172,$A$1:A171,A172,$D$1:D171,"учтена"))</f>
        <v/>
      </c>
      <c r="F172" t="str">
        <f>IF(D172&lt;&gt;"учтена","",IF(COUNTIF(Обращения!$B$2:$B$401,B172)=0,"нет обращения","есть"))</f>
        <v/>
      </c>
    </row>
    <row r="173">
      <c r="A173" s="2" t="n"/>
      <c r="B173" s="10" t="n"/>
      <c r="C173" s="11" t="n"/>
      <c r="D173" t="str">
        <f>IF(AND(A173="",B173="",C173=""),"",IF(A173="","нет даты",IF(B173="","нет клиента",IF(NOT(ISNUMBER(C173)),"нет суммы",IF(A173&gt;Показатели!$B$6,"после среза",IF(COUNTIFS($A$1:A172,A173,$B$1:B172,B173,$C$1:C172,C173)&gt;0,"дубль","учтена"))))))</f>
        <v/>
      </c>
      <c r="E173" t="str">
        <f>IF(D173&lt;&gt;"учтена","",1+COUNTIFS($B$2:$B$601,B173,$A$2:$A$601,"&lt;"&amp;A173,$D$2:$D$601,"учтена")+COUNTIFS($B$1:B172,B173,$A$1:A172,A173,$D$1:D172,"учтена"))</f>
        <v/>
      </c>
      <c r="F173" t="str">
        <f>IF(D173&lt;&gt;"учтена","",IF(COUNTIF(Обращения!$B$2:$B$401,B173)=0,"нет обращения","есть"))</f>
        <v/>
      </c>
    </row>
    <row r="174">
      <c r="A174" s="2" t="n"/>
      <c r="B174" s="10" t="n"/>
      <c r="C174" s="11" t="n"/>
      <c r="D174" t="str">
        <f>IF(AND(A174="",B174="",C174=""),"",IF(A174="","нет даты",IF(B174="","нет клиента",IF(NOT(ISNUMBER(C174)),"нет суммы",IF(A174&gt;Показатели!$B$6,"после среза",IF(COUNTIFS($A$1:A173,A174,$B$1:B173,B174,$C$1:C173,C174)&gt;0,"дубль","учтена"))))))</f>
        <v/>
      </c>
      <c r="E174" t="str">
        <f>IF(D174&lt;&gt;"учтена","",1+COUNTIFS($B$2:$B$601,B174,$A$2:$A$601,"&lt;"&amp;A174,$D$2:$D$601,"учтена")+COUNTIFS($B$1:B173,B174,$A$1:A173,A174,$D$1:D173,"учтена"))</f>
        <v/>
      </c>
      <c r="F174" t="str">
        <f>IF(D174&lt;&gt;"учтена","",IF(COUNTIF(Обращения!$B$2:$B$401,B174)=0,"нет обращения","есть"))</f>
        <v/>
      </c>
    </row>
    <row r="175">
      <c r="A175" s="2" t="n"/>
      <c r="B175" s="10" t="n"/>
      <c r="C175" s="11" t="n"/>
      <c r="D175" t="str">
        <f>IF(AND(A175="",B175="",C175=""),"",IF(A175="","нет даты",IF(B175="","нет клиента",IF(NOT(ISNUMBER(C175)),"нет суммы",IF(A175&gt;Показатели!$B$6,"после среза",IF(COUNTIFS($A$1:A174,A175,$B$1:B174,B175,$C$1:C174,C175)&gt;0,"дубль","учтена"))))))</f>
        <v/>
      </c>
      <c r="E175" t="str">
        <f>IF(D175&lt;&gt;"учтена","",1+COUNTIFS($B$2:$B$601,B175,$A$2:$A$601,"&lt;"&amp;A175,$D$2:$D$601,"учтена")+COUNTIFS($B$1:B174,B175,$A$1:A174,A175,$D$1:D174,"учтена"))</f>
        <v/>
      </c>
      <c r="F175" t="str">
        <f>IF(D175&lt;&gt;"учтена","",IF(COUNTIF(Обращения!$B$2:$B$401,B175)=0,"нет обращения","есть"))</f>
        <v/>
      </c>
    </row>
    <row r="176">
      <c r="A176" s="2" t="n"/>
      <c r="B176" s="10" t="n"/>
      <c r="C176" s="11" t="n"/>
      <c r="D176" t="str">
        <f>IF(AND(A176="",B176="",C176=""),"",IF(A176="","нет даты",IF(B176="","нет клиента",IF(NOT(ISNUMBER(C176)),"нет суммы",IF(A176&gt;Показатели!$B$6,"после среза",IF(COUNTIFS($A$1:A175,A176,$B$1:B175,B176,$C$1:C175,C176)&gt;0,"дубль","учтена"))))))</f>
        <v/>
      </c>
      <c r="E176" t="str">
        <f>IF(D176&lt;&gt;"учтена","",1+COUNTIFS($B$2:$B$601,B176,$A$2:$A$601,"&lt;"&amp;A176,$D$2:$D$601,"учтена")+COUNTIFS($B$1:B175,B176,$A$1:A175,A176,$D$1:D175,"учтена"))</f>
        <v/>
      </c>
      <c r="F176" t="str">
        <f>IF(D176&lt;&gt;"учтена","",IF(COUNTIF(Обращения!$B$2:$B$401,B176)=0,"нет обращения","есть"))</f>
        <v/>
      </c>
    </row>
    <row r="177">
      <c r="A177" s="2" t="n"/>
      <c r="B177" s="10" t="n"/>
      <c r="C177" s="11" t="n"/>
      <c r="D177" t="str">
        <f>IF(AND(A177="",B177="",C177=""),"",IF(A177="","нет даты",IF(B177="","нет клиента",IF(NOT(ISNUMBER(C177)),"нет суммы",IF(A177&gt;Показатели!$B$6,"после среза",IF(COUNTIFS($A$1:A176,A177,$B$1:B176,B177,$C$1:C176,C177)&gt;0,"дубль","учтена"))))))</f>
        <v/>
      </c>
      <c r="E177" t="str">
        <f>IF(D177&lt;&gt;"учтена","",1+COUNTIFS($B$2:$B$601,B177,$A$2:$A$601,"&lt;"&amp;A177,$D$2:$D$601,"учтена")+COUNTIFS($B$1:B176,B177,$A$1:A176,A177,$D$1:D176,"учтена"))</f>
        <v/>
      </c>
      <c r="F177" t="str">
        <f>IF(D177&lt;&gt;"учтена","",IF(COUNTIF(Обращения!$B$2:$B$401,B177)=0,"нет обращения","есть"))</f>
        <v/>
      </c>
    </row>
    <row r="178">
      <c r="A178" s="2" t="n"/>
      <c r="B178" s="10" t="n"/>
      <c r="C178" s="11" t="n"/>
      <c r="D178" t="str">
        <f>IF(AND(A178="",B178="",C178=""),"",IF(A178="","нет даты",IF(B178="","нет клиента",IF(NOT(ISNUMBER(C178)),"нет суммы",IF(A178&gt;Показатели!$B$6,"после среза",IF(COUNTIFS($A$1:A177,A178,$B$1:B177,B178,$C$1:C177,C178)&gt;0,"дубль","учтена"))))))</f>
        <v/>
      </c>
      <c r="E178" t="str">
        <f>IF(D178&lt;&gt;"учтена","",1+COUNTIFS($B$2:$B$601,B178,$A$2:$A$601,"&lt;"&amp;A178,$D$2:$D$601,"учтена")+COUNTIFS($B$1:B177,B178,$A$1:A177,A178,$D$1:D177,"учтена"))</f>
        <v/>
      </c>
      <c r="F178" t="str">
        <f>IF(D178&lt;&gt;"учтена","",IF(COUNTIF(Обращения!$B$2:$B$401,B178)=0,"нет обращения","есть"))</f>
        <v/>
      </c>
    </row>
    <row r="179">
      <c r="A179" s="2" t="n"/>
      <c r="B179" s="10" t="n"/>
      <c r="C179" s="11" t="n"/>
      <c r="D179" t="str">
        <f>IF(AND(A179="",B179="",C179=""),"",IF(A179="","нет даты",IF(B179="","нет клиента",IF(NOT(ISNUMBER(C179)),"нет суммы",IF(A179&gt;Показатели!$B$6,"после среза",IF(COUNTIFS($A$1:A178,A179,$B$1:B178,B179,$C$1:C178,C179)&gt;0,"дубль","учтена"))))))</f>
        <v/>
      </c>
      <c r="E179" t="str">
        <f>IF(D179&lt;&gt;"учтена","",1+COUNTIFS($B$2:$B$601,B179,$A$2:$A$601,"&lt;"&amp;A179,$D$2:$D$601,"учтена")+COUNTIFS($B$1:B178,B179,$A$1:A178,A179,$D$1:D178,"учтена"))</f>
        <v/>
      </c>
      <c r="F179" t="str">
        <f>IF(D179&lt;&gt;"учтена","",IF(COUNTIF(Обращения!$B$2:$B$401,B179)=0,"нет обращения","есть"))</f>
        <v/>
      </c>
    </row>
    <row r="180">
      <c r="A180" s="2" t="n"/>
      <c r="B180" s="10" t="n"/>
      <c r="C180" s="11" t="n"/>
      <c r="D180" t="str">
        <f>IF(AND(A180="",B180="",C180=""),"",IF(A180="","нет даты",IF(B180="","нет клиента",IF(NOT(ISNUMBER(C180)),"нет суммы",IF(A180&gt;Показатели!$B$6,"после среза",IF(COUNTIFS($A$1:A179,A180,$B$1:B179,B180,$C$1:C179,C180)&gt;0,"дубль","учтена"))))))</f>
        <v/>
      </c>
      <c r="E180" t="str">
        <f>IF(D180&lt;&gt;"учтена","",1+COUNTIFS($B$2:$B$601,B180,$A$2:$A$601,"&lt;"&amp;A180,$D$2:$D$601,"учтена")+COUNTIFS($B$1:B179,B180,$A$1:A179,A180,$D$1:D179,"учтена"))</f>
        <v/>
      </c>
      <c r="F180" t="str">
        <f>IF(D180&lt;&gt;"учтена","",IF(COUNTIF(Обращения!$B$2:$B$401,B180)=0,"нет обращения","есть"))</f>
        <v/>
      </c>
    </row>
    <row r="181">
      <c r="A181" s="2" t="n"/>
      <c r="B181" s="10" t="n"/>
      <c r="C181" s="11" t="n"/>
      <c r="D181" t="str">
        <f>IF(AND(A181="",B181="",C181=""),"",IF(A181="","нет даты",IF(B181="","нет клиента",IF(NOT(ISNUMBER(C181)),"нет суммы",IF(A181&gt;Показатели!$B$6,"после среза",IF(COUNTIFS($A$1:A180,A181,$B$1:B180,B181,$C$1:C180,C181)&gt;0,"дубль","учтена"))))))</f>
        <v/>
      </c>
      <c r="E181" t="str">
        <f>IF(D181&lt;&gt;"учтена","",1+COUNTIFS($B$2:$B$601,B181,$A$2:$A$601,"&lt;"&amp;A181,$D$2:$D$601,"учтена")+COUNTIFS($B$1:B180,B181,$A$1:A180,A181,$D$1:D180,"учтена"))</f>
        <v/>
      </c>
      <c r="F181" t="str">
        <f>IF(D181&lt;&gt;"учтена","",IF(COUNTIF(Обращения!$B$2:$B$401,B181)=0,"нет обращения","есть"))</f>
        <v/>
      </c>
    </row>
    <row r="182">
      <c r="A182" s="2" t="n"/>
      <c r="B182" s="10" t="n"/>
      <c r="C182" s="11" t="n"/>
      <c r="D182" t="str">
        <f>IF(AND(A182="",B182="",C182=""),"",IF(A182="","нет даты",IF(B182="","нет клиента",IF(NOT(ISNUMBER(C182)),"нет суммы",IF(A182&gt;Показатели!$B$6,"после среза",IF(COUNTIFS($A$1:A181,A182,$B$1:B181,B182,$C$1:C181,C182)&gt;0,"дубль","учтена"))))))</f>
        <v/>
      </c>
      <c r="E182" t="str">
        <f>IF(D182&lt;&gt;"учтена","",1+COUNTIFS($B$2:$B$601,B182,$A$2:$A$601,"&lt;"&amp;A182,$D$2:$D$601,"учтена")+COUNTIFS($B$1:B181,B182,$A$1:A181,A182,$D$1:D181,"учтена"))</f>
        <v/>
      </c>
      <c r="F182" t="str">
        <f>IF(D182&lt;&gt;"учтена","",IF(COUNTIF(Обращения!$B$2:$B$401,B182)=0,"нет обращения","есть"))</f>
        <v/>
      </c>
    </row>
    <row r="183">
      <c r="A183" s="2" t="n"/>
      <c r="B183" s="10" t="n"/>
      <c r="C183" s="11" t="n"/>
      <c r="D183" t="str">
        <f>IF(AND(A183="",B183="",C183=""),"",IF(A183="","нет даты",IF(B183="","нет клиента",IF(NOT(ISNUMBER(C183)),"нет суммы",IF(A183&gt;Показатели!$B$6,"после среза",IF(COUNTIFS($A$1:A182,A183,$B$1:B182,B183,$C$1:C182,C183)&gt;0,"дубль","учтена"))))))</f>
        <v/>
      </c>
      <c r="E183" t="str">
        <f>IF(D183&lt;&gt;"учтена","",1+COUNTIFS($B$2:$B$601,B183,$A$2:$A$601,"&lt;"&amp;A183,$D$2:$D$601,"учтена")+COUNTIFS($B$1:B182,B183,$A$1:A182,A183,$D$1:D182,"учтена"))</f>
        <v/>
      </c>
      <c r="F183" t="str">
        <f>IF(D183&lt;&gt;"учтена","",IF(COUNTIF(Обращения!$B$2:$B$401,B183)=0,"нет обращения","есть"))</f>
        <v/>
      </c>
    </row>
    <row r="184">
      <c r="A184" s="2" t="n"/>
      <c r="B184" s="10" t="n"/>
      <c r="C184" s="11" t="n"/>
      <c r="D184" t="str">
        <f>IF(AND(A184="",B184="",C184=""),"",IF(A184="","нет даты",IF(B184="","нет клиента",IF(NOT(ISNUMBER(C184)),"нет суммы",IF(A184&gt;Показатели!$B$6,"после среза",IF(COUNTIFS($A$1:A183,A184,$B$1:B183,B184,$C$1:C183,C184)&gt;0,"дубль","учтена"))))))</f>
        <v/>
      </c>
      <c r="E184" t="str">
        <f>IF(D184&lt;&gt;"учтена","",1+COUNTIFS($B$2:$B$601,B184,$A$2:$A$601,"&lt;"&amp;A184,$D$2:$D$601,"учтена")+COUNTIFS($B$1:B183,B184,$A$1:A183,A184,$D$1:D183,"учтена"))</f>
        <v/>
      </c>
      <c r="F184" t="str">
        <f>IF(D184&lt;&gt;"учтена","",IF(COUNTIF(Обращения!$B$2:$B$401,B184)=0,"нет обращения","есть"))</f>
        <v/>
      </c>
    </row>
    <row r="185">
      <c r="A185" s="2" t="n"/>
      <c r="B185" s="10" t="n"/>
      <c r="C185" s="11" t="n"/>
      <c r="D185" t="str">
        <f>IF(AND(A185="",B185="",C185=""),"",IF(A185="","нет даты",IF(B185="","нет клиента",IF(NOT(ISNUMBER(C185)),"нет суммы",IF(A185&gt;Показатели!$B$6,"после среза",IF(COUNTIFS($A$1:A184,A185,$B$1:B184,B185,$C$1:C184,C185)&gt;0,"дубль","учтена"))))))</f>
        <v/>
      </c>
      <c r="E185" t="str">
        <f>IF(D185&lt;&gt;"учтена","",1+COUNTIFS($B$2:$B$601,B185,$A$2:$A$601,"&lt;"&amp;A185,$D$2:$D$601,"учтена")+COUNTIFS($B$1:B184,B185,$A$1:A184,A185,$D$1:D184,"учтена"))</f>
        <v/>
      </c>
      <c r="F185" t="str">
        <f>IF(D185&lt;&gt;"учтена","",IF(COUNTIF(Обращения!$B$2:$B$401,B185)=0,"нет обращения","есть"))</f>
        <v/>
      </c>
    </row>
    <row r="186">
      <c r="A186" s="2" t="n"/>
      <c r="B186" s="10" t="n"/>
      <c r="C186" s="11" t="n"/>
      <c r="D186" t="str">
        <f>IF(AND(A186="",B186="",C186=""),"",IF(A186="","нет даты",IF(B186="","нет клиента",IF(NOT(ISNUMBER(C186)),"нет суммы",IF(A186&gt;Показатели!$B$6,"после среза",IF(COUNTIFS($A$1:A185,A186,$B$1:B185,B186,$C$1:C185,C186)&gt;0,"дубль","учтена"))))))</f>
        <v/>
      </c>
      <c r="E186" t="str">
        <f>IF(D186&lt;&gt;"учтена","",1+COUNTIFS($B$2:$B$601,B186,$A$2:$A$601,"&lt;"&amp;A186,$D$2:$D$601,"учтена")+COUNTIFS($B$1:B185,B186,$A$1:A185,A186,$D$1:D185,"учтена"))</f>
        <v/>
      </c>
      <c r="F186" t="str">
        <f>IF(D186&lt;&gt;"учтена","",IF(COUNTIF(Обращения!$B$2:$B$401,B186)=0,"нет обращения","есть"))</f>
        <v/>
      </c>
    </row>
    <row r="187">
      <c r="A187" s="2" t="n"/>
      <c r="B187" s="10" t="n"/>
      <c r="C187" s="11" t="n"/>
      <c r="D187" t="str">
        <f>IF(AND(A187="",B187="",C187=""),"",IF(A187="","нет даты",IF(B187="","нет клиента",IF(NOT(ISNUMBER(C187)),"нет суммы",IF(A187&gt;Показатели!$B$6,"после среза",IF(COUNTIFS($A$1:A186,A187,$B$1:B186,B187,$C$1:C186,C187)&gt;0,"дубль","учтена"))))))</f>
        <v/>
      </c>
      <c r="E187" t="str">
        <f>IF(D187&lt;&gt;"учтена","",1+COUNTIFS($B$2:$B$601,B187,$A$2:$A$601,"&lt;"&amp;A187,$D$2:$D$601,"учтена")+COUNTIFS($B$1:B186,B187,$A$1:A186,A187,$D$1:D186,"учтена"))</f>
        <v/>
      </c>
      <c r="F187" t="str">
        <f>IF(D187&lt;&gt;"учтена","",IF(COUNTIF(Обращения!$B$2:$B$401,B187)=0,"нет обращения","есть"))</f>
        <v/>
      </c>
    </row>
    <row r="188">
      <c r="A188" s="2" t="n"/>
      <c r="B188" s="10" t="n"/>
      <c r="C188" s="11" t="n"/>
      <c r="D188" t="str">
        <f>IF(AND(A188="",B188="",C188=""),"",IF(A188="","нет даты",IF(B188="","нет клиента",IF(NOT(ISNUMBER(C188)),"нет суммы",IF(A188&gt;Показатели!$B$6,"после среза",IF(COUNTIFS($A$1:A187,A188,$B$1:B187,B188,$C$1:C187,C188)&gt;0,"дубль","учтена"))))))</f>
        <v/>
      </c>
      <c r="E188" t="str">
        <f>IF(D188&lt;&gt;"учтена","",1+COUNTIFS($B$2:$B$601,B188,$A$2:$A$601,"&lt;"&amp;A188,$D$2:$D$601,"учтена")+COUNTIFS($B$1:B187,B188,$A$1:A187,A188,$D$1:D187,"учтена"))</f>
        <v/>
      </c>
      <c r="F188" t="str">
        <f>IF(D188&lt;&gt;"учтена","",IF(COUNTIF(Обращения!$B$2:$B$401,B188)=0,"нет обращения","есть"))</f>
        <v/>
      </c>
    </row>
    <row r="189">
      <c r="A189" s="2" t="n"/>
      <c r="B189" s="10" t="n"/>
      <c r="C189" s="11" t="n"/>
      <c r="D189" t="str">
        <f>IF(AND(A189="",B189="",C189=""),"",IF(A189="","нет даты",IF(B189="","нет клиента",IF(NOT(ISNUMBER(C189)),"нет суммы",IF(A189&gt;Показатели!$B$6,"после среза",IF(COUNTIFS($A$1:A188,A189,$B$1:B188,B189,$C$1:C188,C189)&gt;0,"дубль","учтена"))))))</f>
        <v/>
      </c>
      <c r="E189" t="str">
        <f>IF(D189&lt;&gt;"учтена","",1+COUNTIFS($B$2:$B$601,B189,$A$2:$A$601,"&lt;"&amp;A189,$D$2:$D$601,"учтена")+COUNTIFS($B$1:B188,B189,$A$1:A188,A189,$D$1:D188,"учтена"))</f>
        <v/>
      </c>
      <c r="F189" t="str">
        <f>IF(D189&lt;&gt;"учтена","",IF(COUNTIF(Обращения!$B$2:$B$401,B189)=0,"нет обращения","есть"))</f>
        <v/>
      </c>
    </row>
    <row r="190">
      <c r="A190" s="2" t="n"/>
      <c r="B190" s="10" t="n"/>
      <c r="C190" s="11" t="n"/>
      <c r="D190" t="str">
        <f>IF(AND(A190="",B190="",C190=""),"",IF(A190="","нет даты",IF(B190="","нет клиента",IF(NOT(ISNUMBER(C190)),"нет суммы",IF(A190&gt;Показатели!$B$6,"после среза",IF(COUNTIFS($A$1:A189,A190,$B$1:B189,B190,$C$1:C189,C190)&gt;0,"дубль","учтена"))))))</f>
        <v/>
      </c>
      <c r="E190" t="str">
        <f>IF(D190&lt;&gt;"учтена","",1+COUNTIFS($B$2:$B$601,B190,$A$2:$A$601,"&lt;"&amp;A190,$D$2:$D$601,"учтена")+COUNTIFS($B$1:B189,B190,$A$1:A189,A190,$D$1:D189,"учтена"))</f>
        <v/>
      </c>
      <c r="F190" t="str">
        <f>IF(D190&lt;&gt;"учтена","",IF(COUNTIF(Обращения!$B$2:$B$401,B190)=0,"нет обращения","есть"))</f>
        <v/>
      </c>
    </row>
    <row r="191">
      <c r="A191" s="2" t="n"/>
      <c r="B191" s="10" t="n"/>
      <c r="C191" s="11" t="n"/>
      <c r="D191" t="str">
        <f>IF(AND(A191="",B191="",C191=""),"",IF(A191="","нет даты",IF(B191="","нет клиента",IF(NOT(ISNUMBER(C191)),"нет суммы",IF(A191&gt;Показатели!$B$6,"после среза",IF(COUNTIFS($A$1:A190,A191,$B$1:B190,B191,$C$1:C190,C191)&gt;0,"дубль","учтена"))))))</f>
        <v/>
      </c>
      <c r="E191" t="str">
        <f>IF(D191&lt;&gt;"учтена","",1+COUNTIFS($B$2:$B$601,B191,$A$2:$A$601,"&lt;"&amp;A191,$D$2:$D$601,"учтена")+COUNTIFS($B$1:B190,B191,$A$1:A190,A191,$D$1:D190,"учтена"))</f>
        <v/>
      </c>
      <c r="F191" t="str">
        <f>IF(D191&lt;&gt;"учтена","",IF(COUNTIF(Обращения!$B$2:$B$401,B191)=0,"нет обращения","есть"))</f>
        <v/>
      </c>
    </row>
    <row r="192">
      <c r="A192" s="2" t="n"/>
      <c r="B192" s="10" t="n"/>
      <c r="C192" s="11" t="n"/>
      <c r="D192" t="str">
        <f>IF(AND(A192="",B192="",C192=""),"",IF(A192="","нет даты",IF(B192="","нет клиента",IF(NOT(ISNUMBER(C192)),"нет суммы",IF(A192&gt;Показатели!$B$6,"после среза",IF(COUNTIFS($A$1:A191,A192,$B$1:B191,B192,$C$1:C191,C192)&gt;0,"дубль","учтена"))))))</f>
        <v/>
      </c>
      <c r="E192" t="str">
        <f>IF(D192&lt;&gt;"учтена","",1+COUNTIFS($B$2:$B$601,B192,$A$2:$A$601,"&lt;"&amp;A192,$D$2:$D$601,"учтена")+COUNTIFS($B$1:B191,B192,$A$1:A191,A192,$D$1:D191,"учтена"))</f>
        <v/>
      </c>
      <c r="F192" t="str">
        <f>IF(D192&lt;&gt;"учтена","",IF(COUNTIF(Обращения!$B$2:$B$401,B192)=0,"нет обращения","есть"))</f>
        <v/>
      </c>
    </row>
    <row r="193">
      <c r="A193" s="2" t="n"/>
      <c r="B193" s="10" t="n"/>
      <c r="C193" s="11" t="n"/>
      <c r="D193" t="str">
        <f>IF(AND(A193="",B193="",C193=""),"",IF(A193="","нет даты",IF(B193="","нет клиента",IF(NOT(ISNUMBER(C193)),"нет суммы",IF(A193&gt;Показатели!$B$6,"после среза",IF(COUNTIFS($A$1:A192,A193,$B$1:B192,B193,$C$1:C192,C193)&gt;0,"дубль","учтена"))))))</f>
        <v/>
      </c>
      <c r="E193" t="str">
        <f>IF(D193&lt;&gt;"учтена","",1+COUNTIFS($B$2:$B$601,B193,$A$2:$A$601,"&lt;"&amp;A193,$D$2:$D$601,"учтена")+COUNTIFS($B$1:B192,B193,$A$1:A192,A193,$D$1:D192,"учтена"))</f>
        <v/>
      </c>
      <c r="F193" t="str">
        <f>IF(D193&lt;&gt;"учтена","",IF(COUNTIF(Обращения!$B$2:$B$401,B193)=0,"нет обращения","есть"))</f>
        <v/>
      </c>
    </row>
    <row r="194">
      <c r="A194" s="2" t="n"/>
      <c r="B194" s="10" t="n"/>
      <c r="C194" s="11" t="n"/>
      <c r="D194" t="str">
        <f>IF(AND(A194="",B194="",C194=""),"",IF(A194="","нет даты",IF(B194="","нет клиента",IF(NOT(ISNUMBER(C194)),"нет суммы",IF(A194&gt;Показатели!$B$6,"после среза",IF(COUNTIFS($A$1:A193,A194,$B$1:B193,B194,$C$1:C193,C194)&gt;0,"дубль","учтена"))))))</f>
        <v/>
      </c>
      <c r="E194" t="str">
        <f>IF(D194&lt;&gt;"учтена","",1+COUNTIFS($B$2:$B$601,B194,$A$2:$A$601,"&lt;"&amp;A194,$D$2:$D$601,"учтена")+COUNTIFS($B$1:B193,B194,$A$1:A193,A194,$D$1:D193,"учтена"))</f>
        <v/>
      </c>
      <c r="F194" t="str">
        <f>IF(D194&lt;&gt;"учтена","",IF(COUNTIF(Обращения!$B$2:$B$401,B194)=0,"нет обращения","есть"))</f>
        <v/>
      </c>
    </row>
    <row r="195">
      <c r="A195" s="2" t="n"/>
      <c r="B195" s="10" t="n"/>
      <c r="C195" s="11" t="n"/>
      <c r="D195" t="str">
        <f>IF(AND(A195="",B195="",C195=""),"",IF(A195="","нет даты",IF(B195="","нет клиента",IF(NOT(ISNUMBER(C195)),"нет суммы",IF(A195&gt;Показатели!$B$6,"после среза",IF(COUNTIFS($A$1:A194,A195,$B$1:B194,B195,$C$1:C194,C195)&gt;0,"дубль","учтена"))))))</f>
        <v/>
      </c>
      <c r="E195" t="str">
        <f>IF(D195&lt;&gt;"учтена","",1+COUNTIFS($B$2:$B$601,B195,$A$2:$A$601,"&lt;"&amp;A195,$D$2:$D$601,"учтена")+COUNTIFS($B$1:B194,B195,$A$1:A194,A195,$D$1:D194,"учтена"))</f>
        <v/>
      </c>
      <c r="F195" t="str">
        <f>IF(D195&lt;&gt;"учтена","",IF(COUNTIF(Обращения!$B$2:$B$401,B195)=0,"нет обращения","есть"))</f>
        <v/>
      </c>
    </row>
    <row r="196">
      <c r="A196" s="2" t="n"/>
      <c r="B196" s="10" t="n"/>
      <c r="C196" s="11" t="n"/>
      <c r="D196" t="str">
        <f>IF(AND(A196="",B196="",C196=""),"",IF(A196="","нет даты",IF(B196="","нет клиента",IF(NOT(ISNUMBER(C196)),"нет суммы",IF(A196&gt;Показатели!$B$6,"после среза",IF(COUNTIFS($A$1:A195,A196,$B$1:B195,B196,$C$1:C195,C196)&gt;0,"дубль","учтена"))))))</f>
        <v/>
      </c>
      <c r="E196" t="str">
        <f>IF(D196&lt;&gt;"учтена","",1+COUNTIFS($B$2:$B$601,B196,$A$2:$A$601,"&lt;"&amp;A196,$D$2:$D$601,"учтена")+COUNTIFS($B$1:B195,B196,$A$1:A195,A196,$D$1:D195,"учтена"))</f>
        <v/>
      </c>
      <c r="F196" t="str">
        <f>IF(D196&lt;&gt;"учтена","",IF(COUNTIF(Обращения!$B$2:$B$401,B196)=0,"нет обращения","есть"))</f>
        <v/>
      </c>
    </row>
    <row r="197">
      <c r="A197" s="2" t="n"/>
      <c r="B197" s="10" t="n"/>
      <c r="C197" s="11" t="n"/>
      <c r="D197" t="str">
        <f>IF(AND(A197="",B197="",C197=""),"",IF(A197="","нет даты",IF(B197="","нет клиента",IF(NOT(ISNUMBER(C197)),"нет суммы",IF(A197&gt;Показатели!$B$6,"после среза",IF(COUNTIFS($A$1:A196,A197,$B$1:B196,B197,$C$1:C196,C197)&gt;0,"дубль","учтена"))))))</f>
        <v/>
      </c>
      <c r="E197" t="str">
        <f>IF(D197&lt;&gt;"учтена","",1+COUNTIFS($B$2:$B$601,B197,$A$2:$A$601,"&lt;"&amp;A197,$D$2:$D$601,"учтена")+COUNTIFS($B$1:B196,B197,$A$1:A196,A197,$D$1:D196,"учтена"))</f>
        <v/>
      </c>
      <c r="F197" t="str">
        <f>IF(D197&lt;&gt;"учтена","",IF(COUNTIF(Обращения!$B$2:$B$401,B197)=0,"нет обращения","есть"))</f>
        <v/>
      </c>
    </row>
    <row r="198">
      <c r="A198" s="2" t="n"/>
      <c r="B198" s="10" t="n"/>
      <c r="C198" s="11" t="n"/>
      <c r="D198" t="str">
        <f>IF(AND(A198="",B198="",C198=""),"",IF(A198="","нет даты",IF(B198="","нет клиента",IF(NOT(ISNUMBER(C198)),"нет суммы",IF(A198&gt;Показатели!$B$6,"после среза",IF(COUNTIFS($A$1:A197,A198,$B$1:B197,B198,$C$1:C197,C198)&gt;0,"дубль","учтена"))))))</f>
        <v/>
      </c>
      <c r="E198" t="str">
        <f>IF(D198&lt;&gt;"учтена","",1+COUNTIFS($B$2:$B$601,B198,$A$2:$A$601,"&lt;"&amp;A198,$D$2:$D$601,"учтена")+COUNTIFS($B$1:B197,B198,$A$1:A197,A198,$D$1:D197,"учтена"))</f>
        <v/>
      </c>
      <c r="F198" t="str">
        <f>IF(D198&lt;&gt;"учтена","",IF(COUNTIF(Обращения!$B$2:$B$401,B198)=0,"нет обращения","есть"))</f>
        <v/>
      </c>
    </row>
    <row r="199">
      <c r="A199" s="2" t="n"/>
      <c r="B199" s="10" t="n"/>
      <c r="C199" s="11" t="n"/>
      <c r="D199" t="str">
        <f>IF(AND(A199="",B199="",C199=""),"",IF(A199="","нет даты",IF(B199="","нет клиента",IF(NOT(ISNUMBER(C199)),"нет суммы",IF(A199&gt;Показатели!$B$6,"после среза",IF(COUNTIFS($A$1:A198,A199,$B$1:B198,B199,$C$1:C198,C199)&gt;0,"дубль","учтена"))))))</f>
        <v/>
      </c>
      <c r="E199" t="str">
        <f>IF(D199&lt;&gt;"учтена","",1+COUNTIFS($B$2:$B$601,B199,$A$2:$A$601,"&lt;"&amp;A199,$D$2:$D$601,"учтена")+COUNTIFS($B$1:B198,B199,$A$1:A198,A199,$D$1:D198,"учтена"))</f>
        <v/>
      </c>
      <c r="F199" t="str">
        <f>IF(D199&lt;&gt;"учтена","",IF(COUNTIF(Обращения!$B$2:$B$401,B199)=0,"нет обращения","есть"))</f>
        <v/>
      </c>
    </row>
    <row r="200">
      <c r="A200" s="2" t="n"/>
      <c r="B200" s="10" t="n"/>
      <c r="C200" s="11" t="n"/>
      <c r="D200" t="str">
        <f>IF(AND(A200="",B200="",C200=""),"",IF(A200="","нет даты",IF(B200="","нет клиента",IF(NOT(ISNUMBER(C200)),"нет суммы",IF(A200&gt;Показатели!$B$6,"после среза",IF(COUNTIFS($A$1:A199,A200,$B$1:B199,B200,$C$1:C199,C200)&gt;0,"дубль","учтена"))))))</f>
        <v/>
      </c>
      <c r="E200" t="str">
        <f>IF(D200&lt;&gt;"учтена","",1+COUNTIFS($B$2:$B$601,B200,$A$2:$A$601,"&lt;"&amp;A200,$D$2:$D$601,"учтена")+COUNTIFS($B$1:B199,B200,$A$1:A199,A200,$D$1:D199,"учтена"))</f>
        <v/>
      </c>
      <c r="F200" t="str">
        <f>IF(D200&lt;&gt;"учтена","",IF(COUNTIF(Обращения!$B$2:$B$401,B200)=0,"нет обращения","есть"))</f>
        <v/>
      </c>
    </row>
    <row r="201">
      <c r="A201" s="2" t="n"/>
      <c r="B201" s="10" t="n"/>
      <c r="C201" s="11" t="n"/>
      <c r="D201" t="str">
        <f>IF(AND(A201="",B201="",C201=""),"",IF(A201="","нет даты",IF(B201="","нет клиента",IF(NOT(ISNUMBER(C201)),"нет суммы",IF(A201&gt;Показатели!$B$6,"после среза",IF(COUNTIFS($A$1:A200,A201,$B$1:B200,B201,$C$1:C200,C201)&gt;0,"дубль","учтена"))))))</f>
        <v/>
      </c>
      <c r="E201" t="str">
        <f>IF(D201&lt;&gt;"учтена","",1+COUNTIFS($B$2:$B$601,B201,$A$2:$A$601,"&lt;"&amp;A201,$D$2:$D$601,"учтена")+COUNTIFS($B$1:B200,B201,$A$1:A200,A201,$D$1:D200,"учтена"))</f>
        <v/>
      </c>
      <c r="F201" t="str">
        <f>IF(D201&lt;&gt;"учтена","",IF(COUNTIF(Обращения!$B$2:$B$401,B201)=0,"нет обращения","есть"))</f>
        <v/>
      </c>
    </row>
    <row r="202">
      <c r="A202" s="2" t="n"/>
      <c r="B202" s="10" t="n"/>
      <c r="C202" s="11" t="n"/>
      <c r="D202" t="str">
        <f>IF(AND(A202="",B202="",C202=""),"",IF(A202="","нет даты",IF(B202="","нет клиента",IF(NOT(ISNUMBER(C202)),"нет суммы",IF(A202&gt;Показатели!$B$6,"после среза",IF(COUNTIFS($A$1:A201,A202,$B$1:B201,B202,$C$1:C201,C202)&gt;0,"дубль","учтена"))))))</f>
        <v/>
      </c>
      <c r="E202" t="str">
        <f>IF(D202&lt;&gt;"учтена","",1+COUNTIFS($B$2:$B$601,B202,$A$2:$A$601,"&lt;"&amp;A202,$D$2:$D$601,"учтена")+COUNTIFS($B$1:B201,B202,$A$1:A201,A202,$D$1:D201,"учтена"))</f>
        <v/>
      </c>
      <c r="F202" t="str">
        <f>IF(D202&lt;&gt;"учтена","",IF(COUNTIF(Обращения!$B$2:$B$401,B202)=0,"нет обращения","есть"))</f>
        <v/>
      </c>
    </row>
    <row r="203">
      <c r="A203" s="2" t="n"/>
      <c r="B203" s="10" t="n"/>
      <c r="C203" s="11" t="n"/>
      <c r="D203" t="str">
        <f>IF(AND(A203="",B203="",C203=""),"",IF(A203="","нет даты",IF(B203="","нет клиента",IF(NOT(ISNUMBER(C203)),"нет суммы",IF(A203&gt;Показатели!$B$6,"после среза",IF(COUNTIFS($A$1:A202,A203,$B$1:B202,B203,$C$1:C202,C203)&gt;0,"дубль","учтена"))))))</f>
        <v/>
      </c>
      <c r="E203" t="str">
        <f>IF(D203&lt;&gt;"учтена","",1+COUNTIFS($B$2:$B$601,B203,$A$2:$A$601,"&lt;"&amp;A203,$D$2:$D$601,"учтена")+COUNTIFS($B$1:B202,B203,$A$1:A202,A203,$D$1:D202,"учтена"))</f>
        <v/>
      </c>
      <c r="F203" t="str">
        <f>IF(D203&lt;&gt;"учтена","",IF(COUNTIF(Обращения!$B$2:$B$401,B203)=0,"нет обращения","есть"))</f>
        <v/>
      </c>
    </row>
    <row r="204">
      <c r="A204" s="2" t="n"/>
      <c r="B204" s="10" t="n"/>
      <c r="C204" s="11" t="n"/>
      <c r="D204" t="str">
        <f>IF(AND(A204="",B204="",C204=""),"",IF(A204="","нет даты",IF(B204="","нет клиента",IF(NOT(ISNUMBER(C204)),"нет суммы",IF(A204&gt;Показатели!$B$6,"после среза",IF(COUNTIFS($A$1:A203,A204,$B$1:B203,B204,$C$1:C203,C204)&gt;0,"дубль","учтена"))))))</f>
        <v/>
      </c>
      <c r="E204" t="str">
        <f>IF(D204&lt;&gt;"учтена","",1+COUNTIFS($B$2:$B$601,B204,$A$2:$A$601,"&lt;"&amp;A204,$D$2:$D$601,"учтена")+COUNTIFS($B$1:B203,B204,$A$1:A203,A204,$D$1:D203,"учтена"))</f>
        <v/>
      </c>
      <c r="F204" t="str">
        <f>IF(D204&lt;&gt;"учтена","",IF(COUNTIF(Обращения!$B$2:$B$401,B204)=0,"нет обращения","есть"))</f>
        <v/>
      </c>
    </row>
    <row r="205">
      <c r="A205" s="2" t="n"/>
      <c r="B205" s="10" t="n"/>
      <c r="C205" s="11" t="n"/>
      <c r="D205" t="str">
        <f>IF(AND(A205="",B205="",C205=""),"",IF(A205="","нет даты",IF(B205="","нет клиента",IF(NOT(ISNUMBER(C205)),"нет суммы",IF(A205&gt;Показатели!$B$6,"после среза",IF(COUNTIFS($A$1:A204,A205,$B$1:B204,B205,$C$1:C204,C205)&gt;0,"дубль","учтена"))))))</f>
        <v/>
      </c>
      <c r="E205" t="str">
        <f>IF(D205&lt;&gt;"учтена","",1+COUNTIFS($B$2:$B$601,B205,$A$2:$A$601,"&lt;"&amp;A205,$D$2:$D$601,"учтена")+COUNTIFS($B$1:B204,B205,$A$1:A204,A205,$D$1:D204,"учтена"))</f>
        <v/>
      </c>
      <c r="F205" t="str">
        <f>IF(D205&lt;&gt;"учтена","",IF(COUNTIF(Обращения!$B$2:$B$401,B205)=0,"нет обращения","есть"))</f>
        <v/>
      </c>
    </row>
    <row r="206">
      <c r="A206" s="2" t="n"/>
      <c r="B206" s="10" t="n"/>
      <c r="C206" s="11" t="n"/>
      <c r="D206" t="str">
        <f>IF(AND(A206="",B206="",C206=""),"",IF(A206="","нет даты",IF(B206="","нет клиента",IF(NOT(ISNUMBER(C206)),"нет суммы",IF(A206&gt;Показатели!$B$6,"после среза",IF(COUNTIFS($A$1:A205,A206,$B$1:B205,B206,$C$1:C205,C206)&gt;0,"дубль","учтена"))))))</f>
        <v/>
      </c>
      <c r="E206" t="str">
        <f>IF(D206&lt;&gt;"учтена","",1+COUNTIFS($B$2:$B$601,B206,$A$2:$A$601,"&lt;"&amp;A206,$D$2:$D$601,"учтена")+COUNTIFS($B$1:B205,B206,$A$1:A205,A206,$D$1:D205,"учтена"))</f>
        <v/>
      </c>
      <c r="F206" t="str">
        <f>IF(D206&lt;&gt;"учтена","",IF(COUNTIF(Обращения!$B$2:$B$401,B206)=0,"нет обращения","есть"))</f>
        <v/>
      </c>
    </row>
    <row r="207">
      <c r="A207" s="2" t="n"/>
      <c r="B207" s="10" t="n"/>
      <c r="C207" s="11" t="n"/>
      <c r="D207" t="str">
        <f>IF(AND(A207="",B207="",C207=""),"",IF(A207="","нет даты",IF(B207="","нет клиента",IF(NOT(ISNUMBER(C207)),"нет суммы",IF(A207&gt;Показатели!$B$6,"после среза",IF(COUNTIFS($A$1:A206,A207,$B$1:B206,B207,$C$1:C206,C207)&gt;0,"дубль","учтена"))))))</f>
        <v/>
      </c>
      <c r="E207" t="str">
        <f>IF(D207&lt;&gt;"учтена","",1+COUNTIFS($B$2:$B$601,B207,$A$2:$A$601,"&lt;"&amp;A207,$D$2:$D$601,"учтена")+COUNTIFS($B$1:B206,B207,$A$1:A206,A207,$D$1:D206,"учтена"))</f>
        <v/>
      </c>
      <c r="F207" t="str">
        <f>IF(D207&lt;&gt;"учтена","",IF(COUNTIF(Обращения!$B$2:$B$401,B207)=0,"нет обращения","есть"))</f>
        <v/>
      </c>
    </row>
    <row r="208">
      <c r="A208" s="2" t="n"/>
      <c r="B208" s="10" t="n"/>
      <c r="C208" s="11" t="n"/>
      <c r="D208" t="str">
        <f>IF(AND(A208="",B208="",C208=""),"",IF(A208="","нет даты",IF(B208="","нет клиента",IF(NOT(ISNUMBER(C208)),"нет суммы",IF(A208&gt;Показатели!$B$6,"после среза",IF(COUNTIFS($A$1:A207,A208,$B$1:B207,B208,$C$1:C207,C208)&gt;0,"дубль","учтена"))))))</f>
        <v/>
      </c>
      <c r="E208" t="str">
        <f>IF(D208&lt;&gt;"учтена","",1+COUNTIFS($B$2:$B$601,B208,$A$2:$A$601,"&lt;"&amp;A208,$D$2:$D$601,"учтена")+COUNTIFS($B$1:B207,B208,$A$1:A207,A208,$D$1:D207,"учтена"))</f>
        <v/>
      </c>
      <c r="F208" t="str">
        <f>IF(D208&lt;&gt;"учтена","",IF(COUNTIF(Обращения!$B$2:$B$401,B208)=0,"нет обращения","есть"))</f>
        <v/>
      </c>
    </row>
    <row r="209">
      <c r="A209" s="2" t="n"/>
      <c r="B209" s="10" t="n"/>
      <c r="C209" s="11" t="n"/>
      <c r="D209" t="str">
        <f>IF(AND(A209="",B209="",C209=""),"",IF(A209="","нет даты",IF(B209="","нет клиента",IF(NOT(ISNUMBER(C209)),"нет суммы",IF(A209&gt;Показатели!$B$6,"после среза",IF(COUNTIFS($A$1:A208,A209,$B$1:B208,B209,$C$1:C208,C209)&gt;0,"дубль","учтена"))))))</f>
        <v/>
      </c>
      <c r="E209" t="str">
        <f>IF(D209&lt;&gt;"учтена","",1+COUNTIFS($B$2:$B$601,B209,$A$2:$A$601,"&lt;"&amp;A209,$D$2:$D$601,"учтена")+COUNTIFS($B$1:B208,B209,$A$1:A208,A209,$D$1:D208,"учтена"))</f>
        <v/>
      </c>
      <c r="F209" t="str">
        <f>IF(D209&lt;&gt;"учтена","",IF(COUNTIF(Обращения!$B$2:$B$401,B209)=0,"нет обращения","есть"))</f>
        <v/>
      </c>
    </row>
    <row r="210">
      <c r="A210" s="2" t="n"/>
      <c r="B210" s="10" t="n"/>
      <c r="C210" s="11" t="n"/>
      <c r="D210" t="str">
        <f>IF(AND(A210="",B210="",C210=""),"",IF(A210="","нет даты",IF(B210="","нет клиента",IF(NOT(ISNUMBER(C210)),"нет суммы",IF(A210&gt;Показатели!$B$6,"после среза",IF(COUNTIFS($A$1:A209,A210,$B$1:B209,B210,$C$1:C209,C210)&gt;0,"дубль","учтена"))))))</f>
        <v/>
      </c>
      <c r="E210" t="str">
        <f>IF(D210&lt;&gt;"учтена","",1+COUNTIFS($B$2:$B$601,B210,$A$2:$A$601,"&lt;"&amp;A210,$D$2:$D$601,"учтена")+COUNTIFS($B$1:B209,B210,$A$1:A209,A210,$D$1:D209,"учтена"))</f>
        <v/>
      </c>
      <c r="F210" t="str">
        <f>IF(D210&lt;&gt;"учтена","",IF(COUNTIF(Обращения!$B$2:$B$401,B210)=0,"нет обращения","есть"))</f>
        <v/>
      </c>
    </row>
    <row r="211">
      <c r="A211" s="2" t="n"/>
      <c r="B211" s="10" t="n"/>
      <c r="C211" s="11" t="n"/>
      <c r="D211" t="str">
        <f>IF(AND(A211="",B211="",C211=""),"",IF(A211="","нет даты",IF(B211="","нет клиента",IF(NOT(ISNUMBER(C211)),"нет суммы",IF(A211&gt;Показатели!$B$6,"после среза",IF(COUNTIFS($A$1:A210,A211,$B$1:B210,B211,$C$1:C210,C211)&gt;0,"дубль","учтена"))))))</f>
        <v/>
      </c>
      <c r="E211" t="str">
        <f>IF(D211&lt;&gt;"учтена","",1+COUNTIFS($B$2:$B$601,B211,$A$2:$A$601,"&lt;"&amp;A211,$D$2:$D$601,"учтена")+COUNTIFS($B$1:B210,B211,$A$1:A210,A211,$D$1:D210,"учтена"))</f>
        <v/>
      </c>
      <c r="F211" t="str">
        <f>IF(D211&lt;&gt;"учтена","",IF(COUNTIF(Обращения!$B$2:$B$401,B211)=0,"нет обращения","есть"))</f>
        <v/>
      </c>
    </row>
    <row r="212">
      <c r="A212" s="2" t="n"/>
      <c r="B212" s="10" t="n"/>
      <c r="C212" s="11" t="n"/>
      <c r="D212" t="str">
        <f>IF(AND(A212="",B212="",C212=""),"",IF(A212="","нет даты",IF(B212="","нет клиента",IF(NOT(ISNUMBER(C212)),"нет суммы",IF(A212&gt;Показатели!$B$6,"после среза",IF(COUNTIFS($A$1:A211,A212,$B$1:B211,B212,$C$1:C211,C212)&gt;0,"дубль","учтена"))))))</f>
        <v/>
      </c>
      <c r="E212" t="str">
        <f>IF(D212&lt;&gt;"учтена","",1+COUNTIFS($B$2:$B$601,B212,$A$2:$A$601,"&lt;"&amp;A212,$D$2:$D$601,"учтена")+COUNTIFS($B$1:B211,B212,$A$1:A211,A212,$D$1:D211,"учтена"))</f>
        <v/>
      </c>
      <c r="F212" t="str">
        <f>IF(D212&lt;&gt;"учтена","",IF(COUNTIF(Обращения!$B$2:$B$401,B212)=0,"нет обращения","есть"))</f>
        <v/>
      </c>
    </row>
    <row r="213">
      <c r="A213" s="2" t="n"/>
      <c r="B213" s="10" t="n"/>
      <c r="C213" s="11" t="n"/>
      <c r="D213" t="str">
        <f>IF(AND(A213="",B213="",C213=""),"",IF(A213="","нет даты",IF(B213="","нет клиента",IF(NOT(ISNUMBER(C213)),"нет суммы",IF(A213&gt;Показатели!$B$6,"после среза",IF(COUNTIFS($A$1:A212,A213,$B$1:B212,B213,$C$1:C212,C213)&gt;0,"дубль","учтена"))))))</f>
        <v/>
      </c>
      <c r="E213" t="str">
        <f>IF(D213&lt;&gt;"учтена","",1+COUNTIFS($B$2:$B$601,B213,$A$2:$A$601,"&lt;"&amp;A213,$D$2:$D$601,"учтена")+COUNTIFS($B$1:B212,B213,$A$1:A212,A213,$D$1:D212,"учтена"))</f>
        <v/>
      </c>
      <c r="F213" t="str">
        <f>IF(D213&lt;&gt;"учтена","",IF(COUNTIF(Обращения!$B$2:$B$401,B213)=0,"нет обращения","есть"))</f>
        <v/>
      </c>
    </row>
    <row r="214">
      <c r="A214" s="2" t="n"/>
      <c r="B214" s="10" t="n"/>
      <c r="C214" s="11" t="n"/>
      <c r="D214" t="str">
        <f>IF(AND(A214="",B214="",C214=""),"",IF(A214="","нет даты",IF(B214="","нет клиента",IF(NOT(ISNUMBER(C214)),"нет суммы",IF(A214&gt;Показатели!$B$6,"после среза",IF(COUNTIFS($A$1:A213,A214,$B$1:B213,B214,$C$1:C213,C214)&gt;0,"дубль","учтена"))))))</f>
        <v/>
      </c>
      <c r="E214" t="str">
        <f>IF(D214&lt;&gt;"учтена","",1+COUNTIFS($B$2:$B$601,B214,$A$2:$A$601,"&lt;"&amp;A214,$D$2:$D$601,"учтена")+COUNTIFS($B$1:B213,B214,$A$1:A213,A214,$D$1:D213,"учтена"))</f>
        <v/>
      </c>
      <c r="F214" t="str">
        <f>IF(D214&lt;&gt;"учтена","",IF(COUNTIF(Обращения!$B$2:$B$401,B214)=0,"нет обращения","есть"))</f>
        <v/>
      </c>
    </row>
    <row r="215">
      <c r="A215" s="2" t="n"/>
      <c r="B215" s="10" t="n"/>
      <c r="C215" s="11" t="n"/>
      <c r="D215" t="str">
        <f>IF(AND(A215="",B215="",C215=""),"",IF(A215="","нет даты",IF(B215="","нет клиента",IF(NOT(ISNUMBER(C215)),"нет суммы",IF(A215&gt;Показатели!$B$6,"после среза",IF(COUNTIFS($A$1:A214,A215,$B$1:B214,B215,$C$1:C214,C215)&gt;0,"дубль","учтена"))))))</f>
        <v/>
      </c>
      <c r="E215" t="str">
        <f>IF(D215&lt;&gt;"учтена","",1+COUNTIFS($B$2:$B$601,B215,$A$2:$A$601,"&lt;"&amp;A215,$D$2:$D$601,"учтена")+COUNTIFS($B$1:B214,B215,$A$1:A214,A215,$D$1:D214,"учтена"))</f>
        <v/>
      </c>
      <c r="F215" t="str">
        <f>IF(D215&lt;&gt;"учтена","",IF(COUNTIF(Обращения!$B$2:$B$401,B215)=0,"нет обращения","есть"))</f>
        <v/>
      </c>
    </row>
    <row r="216">
      <c r="A216" s="2" t="n"/>
      <c r="B216" s="10" t="n"/>
      <c r="C216" s="11" t="n"/>
      <c r="D216" t="str">
        <f>IF(AND(A216="",B216="",C216=""),"",IF(A216="","нет даты",IF(B216="","нет клиента",IF(NOT(ISNUMBER(C216)),"нет суммы",IF(A216&gt;Показатели!$B$6,"после среза",IF(COUNTIFS($A$1:A215,A216,$B$1:B215,B216,$C$1:C215,C216)&gt;0,"дубль","учтена"))))))</f>
        <v/>
      </c>
      <c r="E216" t="str">
        <f>IF(D216&lt;&gt;"учтена","",1+COUNTIFS($B$2:$B$601,B216,$A$2:$A$601,"&lt;"&amp;A216,$D$2:$D$601,"учтена")+COUNTIFS($B$1:B215,B216,$A$1:A215,A216,$D$1:D215,"учтена"))</f>
        <v/>
      </c>
      <c r="F216" t="str">
        <f>IF(D216&lt;&gt;"учтена","",IF(COUNTIF(Обращения!$B$2:$B$401,B216)=0,"нет обращения","есть"))</f>
        <v/>
      </c>
    </row>
    <row r="217">
      <c r="A217" s="2" t="n"/>
      <c r="B217" s="10" t="n"/>
      <c r="C217" s="11" t="n"/>
      <c r="D217" t="str">
        <f>IF(AND(A217="",B217="",C217=""),"",IF(A217="","нет даты",IF(B217="","нет клиента",IF(NOT(ISNUMBER(C217)),"нет суммы",IF(A217&gt;Показатели!$B$6,"после среза",IF(COUNTIFS($A$1:A216,A217,$B$1:B216,B217,$C$1:C216,C217)&gt;0,"дубль","учтена"))))))</f>
        <v/>
      </c>
      <c r="E217" t="str">
        <f>IF(D217&lt;&gt;"учтена","",1+COUNTIFS($B$2:$B$601,B217,$A$2:$A$601,"&lt;"&amp;A217,$D$2:$D$601,"учтена")+COUNTIFS($B$1:B216,B217,$A$1:A216,A217,$D$1:D216,"учтена"))</f>
        <v/>
      </c>
      <c r="F217" t="str">
        <f>IF(D217&lt;&gt;"учтена","",IF(COUNTIF(Обращения!$B$2:$B$401,B217)=0,"нет обращения","есть"))</f>
        <v/>
      </c>
    </row>
    <row r="218">
      <c r="A218" s="2" t="n"/>
      <c r="B218" s="10" t="n"/>
      <c r="C218" s="11" t="n"/>
      <c r="D218" t="str">
        <f>IF(AND(A218="",B218="",C218=""),"",IF(A218="","нет даты",IF(B218="","нет клиента",IF(NOT(ISNUMBER(C218)),"нет суммы",IF(A218&gt;Показатели!$B$6,"после среза",IF(COUNTIFS($A$1:A217,A218,$B$1:B217,B218,$C$1:C217,C218)&gt;0,"дубль","учтена"))))))</f>
        <v/>
      </c>
      <c r="E218" t="str">
        <f>IF(D218&lt;&gt;"учтена","",1+COUNTIFS($B$2:$B$601,B218,$A$2:$A$601,"&lt;"&amp;A218,$D$2:$D$601,"учтена")+COUNTIFS($B$1:B217,B218,$A$1:A217,A218,$D$1:D217,"учтена"))</f>
        <v/>
      </c>
      <c r="F218" t="str">
        <f>IF(D218&lt;&gt;"учтена","",IF(COUNTIF(Обращения!$B$2:$B$401,B218)=0,"нет обращения","есть"))</f>
        <v/>
      </c>
    </row>
    <row r="219">
      <c r="A219" s="2" t="n"/>
      <c r="B219" s="10" t="n"/>
      <c r="C219" s="11" t="n"/>
      <c r="D219" t="str">
        <f>IF(AND(A219="",B219="",C219=""),"",IF(A219="","нет даты",IF(B219="","нет клиента",IF(NOT(ISNUMBER(C219)),"нет суммы",IF(A219&gt;Показатели!$B$6,"после среза",IF(COUNTIFS($A$1:A218,A219,$B$1:B218,B219,$C$1:C218,C219)&gt;0,"дубль","учтена"))))))</f>
        <v/>
      </c>
      <c r="E219" t="str">
        <f>IF(D219&lt;&gt;"учтена","",1+COUNTIFS($B$2:$B$601,B219,$A$2:$A$601,"&lt;"&amp;A219,$D$2:$D$601,"учтена")+COUNTIFS($B$1:B218,B219,$A$1:A218,A219,$D$1:D218,"учтена"))</f>
        <v/>
      </c>
      <c r="F219" t="str">
        <f>IF(D219&lt;&gt;"учтена","",IF(COUNTIF(Обращения!$B$2:$B$401,B219)=0,"нет обращения","есть"))</f>
        <v/>
      </c>
    </row>
    <row r="220">
      <c r="A220" s="2" t="n"/>
      <c r="B220" s="10" t="n"/>
      <c r="C220" s="11" t="n"/>
      <c r="D220" t="str">
        <f>IF(AND(A220="",B220="",C220=""),"",IF(A220="","нет даты",IF(B220="","нет клиента",IF(NOT(ISNUMBER(C220)),"нет суммы",IF(A220&gt;Показатели!$B$6,"после среза",IF(COUNTIFS($A$1:A219,A220,$B$1:B219,B220,$C$1:C219,C220)&gt;0,"дубль","учтена"))))))</f>
        <v/>
      </c>
      <c r="E220" t="str">
        <f>IF(D220&lt;&gt;"учтена","",1+COUNTIFS($B$2:$B$601,B220,$A$2:$A$601,"&lt;"&amp;A220,$D$2:$D$601,"учтена")+COUNTIFS($B$1:B219,B220,$A$1:A219,A220,$D$1:D219,"учтена"))</f>
        <v/>
      </c>
      <c r="F220" t="str">
        <f>IF(D220&lt;&gt;"учтена","",IF(COUNTIF(Обращения!$B$2:$B$401,B220)=0,"нет обращения","есть"))</f>
        <v/>
      </c>
    </row>
    <row r="221">
      <c r="A221" s="2" t="n"/>
      <c r="B221" s="10" t="n"/>
      <c r="C221" s="11" t="n"/>
      <c r="D221" t="str">
        <f>IF(AND(A221="",B221="",C221=""),"",IF(A221="","нет даты",IF(B221="","нет клиента",IF(NOT(ISNUMBER(C221)),"нет суммы",IF(A221&gt;Показатели!$B$6,"после среза",IF(COUNTIFS($A$1:A220,A221,$B$1:B220,B221,$C$1:C220,C221)&gt;0,"дубль","учтена"))))))</f>
        <v/>
      </c>
      <c r="E221" t="str">
        <f>IF(D221&lt;&gt;"учтена","",1+COUNTIFS($B$2:$B$601,B221,$A$2:$A$601,"&lt;"&amp;A221,$D$2:$D$601,"учтена")+COUNTIFS($B$1:B220,B221,$A$1:A220,A221,$D$1:D220,"учтена"))</f>
        <v/>
      </c>
      <c r="F221" t="str">
        <f>IF(D221&lt;&gt;"учтена","",IF(COUNTIF(Обращения!$B$2:$B$401,B221)=0,"нет обращения","есть"))</f>
        <v/>
      </c>
    </row>
    <row r="222">
      <c r="A222" s="2" t="n"/>
      <c r="B222" s="10" t="n"/>
      <c r="C222" s="11" t="n"/>
      <c r="D222" t="str">
        <f>IF(AND(A222="",B222="",C222=""),"",IF(A222="","нет даты",IF(B222="","нет клиента",IF(NOT(ISNUMBER(C222)),"нет суммы",IF(A222&gt;Показатели!$B$6,"после среза",IF(COUNTIFS($A$1:A221,A222,$B$1:B221,B222,$C$1:C221,C222)&gt;0,"дубль","учтена"))))))</f>
        <v/>
      </c>
      <c r="E222" t="str">
        <f>IF(D222&lt;&gt;"учтена","",1+COUNTIFS($B$2:$B$601,B222,$A$2:$A$601,"&lt;"&amp;A222,$D$2:$D$601,"учтена")+COUNTIFS($B$1:B221,B222,$A$1:A221,A222,$D$1:D221,"учтена"))</f>
        <v/>
      </c>
      <c r="F222" t="str">
        <f>IF(D222&lt;&gt;"учтена","",IF(COUNTIF(Обращения!$B$2:$B$401,B222)=0,"нет обращения","есть"))</f>
        <v/>
      </c>
    </row>
    <row r="223">
      <c r="A223" s="2" t="n"/>
      <c r="B223" s="10" t="n"/>
      <c r="C223" s="11" t="n"/>
      <c r="D223" t="str">
        <f>IF(AND(A223="",B223="",C223=""),"",IF(A223="","нет даты",IF(B223="","нет клиента",IF(NOT(ISNUMBER(C223)),"нет суммы",IF(A223&gt;Показатели!$B$6,"после среза",IF(COUNTIFS($A$1:A222,A223,$B$1:B222,B223,$C$1:C222,C223)&gt;0,"дубль","учтена"))))))</f>
        <v/>
      </c>
      <c r="E223" t="str">
        <f>IF(D223&lt;&gt;"учтена","",1+COUNTIFS($B$2:$B$601,B223,$A$2:$A$601,"&lt;"&amp;A223,$D$2:$D$601,"учтена")+COUNTIFS($B$1:B222,B223,$A$1:A222,A223,$D$1:D222,"учтена"))</f>
        <v/>
      </c>
      <c r="F223" t="str">
        <f>IF(D223&lt;&gt;"учтена","",IF(COUNTIF(Обращения!$B$2:$B$401,B223)=0,"нет обращения","есть"))</f>
        <v/>
      </c>
    </row>
    <row r="224">
      <c r="A224" s="2" t="n"/>
      <c r="B224" s="10" t="n"/>
      <c r="C224" s="11" t="n"/>
      <c r="D224" t="str">
        <f>IF(AND(A224="",B224="",C224=""),"",IF(A224="","нет даты",IF(B224="","нет клиента",IF(NOT(ISNUMBER(C224)),"нет суммы",IF(A224&gt;Показатели!$B$6,"после среза",IF(COUNTIFS($A$1:A223,A224,$B$1:B223,B224,$C$1:C223,C224)&gt;0,"дубль","учтена"))))))</f>
        <v/>
      </c>
      <c r="E224" t="str">
        <f>IF(D224&lt;&gt;"учтена","",1+COUNTIFS($B$2:$B$601,B224,$A$2:$A$601,"&lt;"&amp;A224,$D$2:$D$601,"учтена")+COUNTIFS($B$1:B223,B224,$A$1:A223,A224,$D$1:D223,"учтена"))</f>
        <v/>
      </c>
      <c r="F224" t="str">
        <f>IF(D224&lt;&gt;"учтена","",IF(COUNTIF(Обращения!$B$2:$B$401,B224)=0,"нет обращения","есть"))</f>
        <v/>
      </c>
    </row>
    <row r="225">
      <c r="A225" s="2" t="n"/>
      <c r="B225" s="10" t="n"/>
      <c r="C225" s="11" t="n"/>
      <c r="D225" t="str">
        <f>IF(AND(A225="",B225="",C225=""),"",IF(A225="","нет даты",IF(B225="","нет клиента",IF(NOT(ISNUMBER(C225)),"нет суммы",IF(A225&gt;Показатели!$B$6,"после среза",IF(COUNTIFS($A$1:A224,A225,$B$1:B224,B225,$C$1:C224,C225)&gt;0,"дубль","учтена"))))))</f>
        <v/>
      </c>
      <c r="E225" t="str">
        <f>IF(D225&lt;&gt;"учтена","",1+COUNTIFS($B$2:$B$601,B225,$A$2:$A$601,"&lt;"&amp;A225,$D$2:$D$601,"учтена")+COUNTIFS($B$1:B224,B225,$A$1:A224,A225,$D$1:D224,"учтена"))</f>
        <v/>
      </c>
      <c r="F225" t="str">
        <f>IF(D225&lt;&gt;"учтена","",IF(COUNTIF(Обращения!$B$2:$B$401,B225)=0,"нет обращения","есть"))</f>
        <v/>
      </c>
    </row>
    <row r="226">
      <c r="A226" s="2" t="n"/>
      <c r="B226" s="10" t="n"/>
      <c r="C226" s="11" t="n"/>
      <c r="D226" t="str">
        <f>IF(AND(A226="",B226="",C226=""),"",IF(A226="","нет даты",IF(B226="","нет клиента",IF(NOT(ISNUMBER(C226)),"нет суммы",IF(A226&gt;Показатели!$B$6,"после среза",IF(COUNTIFS($A$1:A225,A226,$B$1:B225,B226,$C$1:C225,C226)&gt;0,"дубль","учтена"))))))</f>
        <v/>
      </c>
      <c r="E226" t="str">
        <f>IF(D226&lt;&gt;"учтена","",1+COUNTIFS($B$2:$B$601,B226,$A$2:$A$601,"&lt;"&amp;A226,$D$2:$D$601,"учтена")+COUNTIFS($B$1:B225,B226,$A$1:A225,A226,$D$1:D225,"учтена"))</f>
        <v/>
      </c>
      <c r="F226" t="str">
        <f>IF(D226&lt;&gt;"учтена","",IF(COUNTIF(Обращения!$B$2:$B$401,B226)=0,"нет обращения","есть"))</f>
        <v/>
      </c>
    </row>
    <row r="227">
      <c r="A227" s="2" t="n"/>
      <c r="B227" s="10" t="n"/>
      <c r="C227" s="11" t="n"/>
      <c r="D227" t="str">
        <f>IF(AND(A227="",B227="",C227=""),"",IF(A227="","нет даты",IF(B227="","нет клиента",IF(NOT(ISNUMBER(C227)),"нет суммы",IF(A227&gt;Показатели!$B$6,"после среза",IF(COUNTIFS($A$1:A226,A227,$B$1:B226,B227,$C$1:C226,C227)&gt;0,"дубль","учтена"))))))</f>
        <v/>
      </c>
      <c r="E227" t="str">
        <f>IF(D227&lt;&gt;"учтена","",1+COUNTIFS($B$2:$B$601,B227,$A$2:$A$601,"&lt;"&amp;A227,$D$2:$D$601,"учтена")+COUNTIFS($B$1:B226,B227,$A$1:A226,A227,$D$1:D226,"учтена"))</f>
        <v/>
      </c>
      <c r="F227" t="str">
        <f>IF(D227&lt;&gt;"учтена","",IF(COUNTIF(Обращения!$B$2:$B$401,B227)=0,"нет обращения","есть"))</f>
        <v/>
      </c>
    </row>
    <row r="228">
      <c r="A228" s="2" t="n"/>
      <c r="B228" s="10" t="n"/>
      <c r="C228" s="11" t="n"/>
      <c r="D228" t="str">
        <f>IF(AND(A228="",B228="",C228=""),"",IF(A228="","нет даты",IF(B228="","нет клиента",IF(NOT(ISNUMBER(C228)),"нет суммы",IF(A228&gt;Показатели!$B$6,"после среза",IF(COUNTIFS($A$1:A227,A228,$B$1:B227,B228,$C$1:C227,C228)&gt;0,"дубль","учтена"))))))</f>
        <v/>
      </c>
      <c r="E228" t="str">
        <f>IF(D228&lt;&gt;"учтена","",1+COUNTIFS($B$2:$B$601,B228,$A$2:$A$601,"&lt;"&amp;A228,$D$2:$D$601,"учтена")+COUNTIFS($B$1:B227,B228,$A$1:A227,A228,$D$1:D227,"учтена"))</f>
        <v/>
      </c>
      <c r="F228" t="str">
        <f>IF(D228&lt;&gt;"учтена","",IF(COUNTIF(Обращения!$B$2:$B$401,B228)=0,"нет обращения","есть"))</f>
        <v/>
      </c>
    </row>
    <row r="229">
      <c r="A229" s="2" t="n"/>
      <c r="B229" s="10" t="n"/>
      <c r="C229" s="11" t="n"/>
      <c r="D229" t="str">
        <f>IF(AND(A229="",B229="",C229=""),"",IF(A229="","нет даты",IF(B229="","нет клиента",IF(NOT(ISNUMBER(C229)),"нет суммы",IF(A229&gt;Показатели!$B$6,"после среза",IF(COUNTIFS($A$1:A228,A229,$B$1:B228,B229,$C$1:C228,C229)&gt;0,"дубль","учтена"))))))</f>
        <v/>
      </c>
      <c r="E229" t="str">
        <f>IF(D229&lt;&gt;"учтена","",1+COUNTIFS($B$2:$B$601,B229,$A$2:$A$601,"&lt;"&amp;A229,$D$2:$D$601,"учтена")+COUNTIFS($B$1:B228,B229,$A$1:A228,A229,$D$1:D228,"учтена"))</f>
        <v/>
      </c>
      <c r="F229" t="str">
        <f>IF(D229&lt;&gt;"учтена","",IF(COUNTIF(Обращения!$B$2:$B$401,B229)=0,"нет обращения","есть"))</f>
        <v/>
      </c>
    </row>
    <row r="230">
      <c r="A230" s="2" t="n"/>
      <c r="B230" s="10" t="n"/>
      <c r="C230" s="11" t="n"/>
      <c r="D230" t="str">
        <f>IF(AND(A230="",B230="",C230=""),"",IF(A230="","нет даты",IF(B230="","нет клиента",IF(NOT(ISNUMBER(C230)),"нет суммы",IF(A230&gt;Показатели!$B$6,"после среза",IF(COUNTIFS($A$1:A229,A230,$B$1:B229,B230,$C$1:C229,C230)&gt;0,"дубль","учтена"))))))</f>
        <v/>
      </c>
      <c r="E230" t="str">
        <f>IF(D230&lt;&gt;"учтена","",1+COUNTIFS($B$2:$B$601,B230,$A$2:$A$601,"&lt;"&amp;A230,$D$2:$D$601,"учтена")+COUNTIFS($B$1:B229,B230,$A$1:A229,A230,$D$1:D229,"учтена"))</f>
        <v/>
      </c>
      <c r="F230" t="str">
        <f>IF(D230&lt;&gt;"учтена","",IF(COUNTIF(Обращения!$B$2:$B$401,B230)=0,"нет обращения","есть"))</f>
        <v/>
      </c>
    </row>
    <row r="231">
      <c r="A231" s="2" t="n"/>
      <c r="B231" s="10" t="n"/>
      <c r="C231" s="11" t="n"/>
      <c r="D231" t="str">
        <f>IF(AND(A231="",B231="",C231=""),"",IF(A231="","нет даты",IF(B231="","нет клиента",IF(NOT(ISNUMBER(C231)),"нет суммы",IF(A231&gt;Показатели!$B$6,"после среза",IF(COUNTIFS($A$1:A230,A231,$B$1:B230,B231,$C$1:C230,C231)&gt;0,"дубль","учтена"))))))</f>
        <v/>
      </c>
      <c r="E231" t="str">
        <f>IF(D231&lt;&gt;"учтена","",1+COUNTIFS($B$2:$B$601,B231,$A$2:$A$601,"&lt;"&amp;A231,$D$2:$D$601,"учтена")+COUNTIFS($B$1:B230,B231,$A$1:A230,A231,$D$1:D230,"учтена"))</f>
        <v/>
      </c>
      <c r="F231" t="str">
        <f>IF(D231&lt;&gt;"учтена","",IF(COUNTIF(Обращения!$B$2:$B$401,B231)=0,"нет обращения","есть"))</f>
        <v/>
      </c>
    </row>
    <row r="232">
      <c r="A232" s="2" t="n"/>
      <c r="B232" s="10" t="n"/>
      <c r="C232" s="11" t="n"/>
      <c r="D232" t="str">
        <f>IF(AND(A232="",B232="",C232=""),"",IF(A232="","нет даты",IF(B232="","нет клиента",IF(NOT(ISNUMBER(C232)),"нет суммы",IF(A232&gt;Показатели!$B$6,"после среза",IF(COUNTIFS($A$1:A231,A232,$B$1:B231,B232,$C$1:C231,C232)&gt;0,"дубль","учтена"))))))</f>
        <v/>
      </c>
      <c r="E232" t="str">
        <f>IF(D232&lt;&gt;"учтена","",1+COUNTIFS($B$2:$B$601,B232,$A$2:$A$601,"&lt;"&amp;A232,$D$2:$D$601,"учтена")+COUNTIFS($B$1:B231,B232,$A$1:A231,A232,$D$1:D231,"учтена"))</f>
        <v/>
      </c>
      <c r="F232" t="str">
        <f>IF(D232&lt;&gt;"учтена","",IF(COUNTIF(Обращения!$B$2:$B$401,B232)=0,"нет обращения","есть"))</f>
        <v/>
      </c>
    </row>
    <row r="233">
      <c r="A233" s="2" t="n"/>
      <c r="B233" s="10" t="n"/>
      <c r="C233" s="11" t="n"/>
      <c r="D233" t="str">
        <f>IF(AND(A233="",B233="",C233=""),"",IF(A233="","нет даты",IF(B233="","нет клиента",IF(NOT(ISNUMBER(C233)),"нет суммы",IF(A233&gt;Показатели!$B$6,"после среза",IF(COUNTIFS($A$1:A232,A233,$B$1:B232,B233,$C$1:C232,C233)&gt;0,"дубль","учтена"))))))</f>
        <v/>
      </c>
      <c r="E233" t="str">
        <f>IF(D233&lt;&gt;"учтена","",1+COUNTIFS($B$2:$B$601,B233,$A$2:$A$601,"&lt;"&amp;A233,$D$2:$D$601,"учтена")+COUNTIFS($B$1:B232,B233,$A$1:A232,A233,$D$1:D232,"учтена"))</f>
        <v/>
      </c>
      <c r="F233" t="str">
        <f>IF(D233&lt;&gt;"учтена","",IF(COUNTIF(Обращения!$B$2:$B$401,B233)=0,"нет обращения","есть"))</f>
        <v/>
      </c>
    </row>
    <row r="234">
      <c r="A234" s="2" t="n"/>
      <c r="B234" s="10" t="n"/>
      <c r="C234" s="11" t="n"/>
      <c r="D234" t="str">
        <f>IF(AND(A234="",B234="",C234=""),"",IF(A234="","нет даты",IF(B234="","нет клиента",IF(NOT(ISNUMBER(C234)),"нет суммы",IF(A234&gt;Показатели!$B$6,"после среза",IF(COUNTIFS($A$1:A233,A234,$B$1:B233,B234,$C$1:C233,C234)&gt;0,"дубль","учтена"))))))</f>
        <v/>
      </c>
      <c r="E234" t="str">
        <f>IF(D234&lt;&gt;"учтена","",1+COUNTIFS($B$2:$B$601,B234,$A$2:$A$601,"&lt;"&amp;A234,$D$2:$D$601,"учтена")+COUNTIFS($B$1:B233,B234,$A$1:A233,A234,$D$1:D233,"учтена"))</f>
        <v/>
      </c>
      <c r="F234" t="str">
        <f>IF(D234&lt;&gt;"учтена","",IF(COUNTIF(Обращения!$B$2:$B$401,B234)=0,"нет обращения","есть"))</f>
        <v/>
      </c>
    </row>
    <row r="235">
      <c r="A235" s="2" t="n"/>
      <c r="B235" s="10" t="n"/>
      <c r="C235" s="11" t="n"/>
      <c r="D235" t="str">
        <f>IF(AND(A235="",B235="",C235=""),"",IF(A235="","нет даты",IF(B235="","нет клиента",IF(NOT(ISNUMBER(C235)),"нет суммы",IF(A235&gt;Показатели!$B$6,"после среза",IF(COUNTIFS($A$1:A234,A235,$B$1:B234,B235,$C$1:C234,C235)&gt;0,"дубль","учтена"))))))</f>
        <v/>
      </c>
      <c r="E235" t="str">
        <f>IF(D235&lt;&gt;"учтена","",1+COUNTIFS($B$2:$B$601,B235,$A$2:$A$601,"&lt;"&amp;A235,$D$2:$D$601,"учтена")+COUNTIFS($B$1:B234,B235,$A$1:A234,A235,$D$1:D234,"учтена"))</f>
        <v/>
      </c>
      <c r="F235" t="str">
        <f>IF(D235&lt;&gt;"учтена","",IF(COUNTIF(Обращения!$B$2:$B$401,B235)=0,"нет обращения","есть"))</f>
        <v/>
      </c>
    </row>
    <row r="236">
      <c r="A236" s="2" t="n"/>
      <c r="B236" s="10" t="n"/>
      <c r="C236" s="11" t="n"/>
      <c r="D236" t="str">
        <f>IF(AND(A236="",B236="",C236=""),"",IF(A236="","нет даты",IF(B236="","нет клиента",IF(NOT(ISNUMBER(C236)),"нет суммы",IF(A236&gt;Показатели!$B$6,"после среза",IF(COUNTIFS($A$1:A235,A236,$B$1:B235,B236,$C$1:C235,C236)&gt;0,"дубль","учтена"))))))</f>
        <v/>
      </c>
      <c r="E236" t="str">
        <f>IF(D236&lt;&gt;"учтена","",1+COUNTIFS($B$2:$B$601,B236,$A$2:$A$601,"&lt;"&amp;A236,$D$2:$D$601,"учтена")+COUNTIFS($B$1:B235,B236,$A$1:A235,A236,$D$1:D235,"учтена"))</f>
        <v/>
      </c>
      <c r="F236" t="str">
        <f>IF(D236&lt;&gt;"учтена","",IF(COUNTIF(Обращения!$B$2:$B$401,B236)=0,"нет обращения","есть"))</f>
        <v/>
      </c>
    </row>
    <row r="237">
      <c r="A237" s="2" t="n"/>
      <c r="B237" s="10" t="n"/>
      <c r="C237" s="11" t="n"/>
      <c r="D237" t="str">
        <f>IF(AND(A237="",B237="",C237=""),"",IF(A237="","нет даты",IF(B237="","нет клиента",IF(NOT(ISNUMBER(C237)),"нет суммы",IF(A237&gt;Показатели!$B$6,"после среза",IF(COUNTIFS($A$1:A236,A237,$B$1:B236,B237,$C$1:C236,C237)&gt;0,"дубль","учтена"))))))</f>
        <v/>
      </c>
      <c r="E237" t="str">
        <f>IF(D237&lt;&gt;"учтена","",1+COUNTIFS($B$2:$B$601,B237,$A$2:$A$601,"&lt;"&amp;A237,$D$2:$D$601,"учтена")+COUNTIFS($B$1:B236,B237,$A$1:A236,A237,$D$1:D236,"учтена"))</f>
        <v/>
      </c>
      <c r="F237" t="str">
        <f>IF(D237&lt;&gt;"учтена","",IF(COUNTIF(Обращения!$B$2:$B$401,B237)=0,"нет обращения","есть"))</f>
        <v/>
      </c>
    </row>
    <row r="238">
      <c r="A238" s="2" t="n"/>
      <c r="B238" s="10" t="n"/>
      <c r="C238" s="11" t="n"/>
      <c r="D238" t="str">
        <f>IF(AND(A238="",B238="",C238=""),"",IF(A238="","нет даты",IF(B238="","нет клиента",IF(NOT(ISNUMBER(C238)),"нет суммы",IF(A238&gt;Показатели!$B$6,"после среза",IF(COUNTIFS($A$1:A237,A238,$B$1:B237,B238,$C$1:C237,C238)&gt;0,"дубль","учтена"))))))</f>
        <v/>
      </c>
      <c r="E238" t="str">
        <f>IF(D238&lt;&gt;"учтена","",1+COUNTIFS($B$2:$B$601,B238,$A$2:$A$601,"&lt;"&amp;A238,$D$2:$D$601,"учтена")+COUNTIFS($B$1:B237,B238,$A$1:A237,A238,$D$1:D237,"учтена"))</f>
        <v/>
      </c>
      <c r="F238" t="str">
        <f>IF(D238&lt;&gt;"учтена","",IF(COUNTIF(Обращения!$B$2:$B$401,B238)=0,"нет обращения","есть"))</f>
        <v/>
      </c>
    </row>
    <row r="239">
      <c r="A239" s="2" t="n"/>
      <c r="B239" s="10" t="n"/>
      <c r="C239" s="11" t="n"/>
      <c r="D239" t="str">
        <f>IF(AND(A239="",B239="",C239=""),"",IF(A239="","нет даты",IF(B239="","нет клиента",IF(NOT(ISNUMBER(C239)),"нет суммы",IF(A239&gt;Показатели!$B$6,"после среза",IF(COUNTIFS($A$1:A238,A239,$B$1:B238,B239,$C$1:C238,C239)&gt;0,"дубль","учтена"))))))</f>
        <v/>
      </c>
      <c r="E239" t="str">
        <f>IF(D239&lt;&gt;"учтена","",1+COUNTIFS($B$2:$B$601,B239,$A$2:$A$601,"&lt;"&amp;A239,$D$2:$D$601,"учтена")+COUNTIFS($B$1:B238,B239,$A$1:A238,A239,$D$1:D238,"учтена"))</f>
        <v/>
      </c>
      <c r="F239" t="str">
        <f>IF(D239&lt;&gt;"учтена","",IF(COUNTIF(Обращения!$B$2:$B$401,B239)=0,"нет обращения","есть"))</f>
        <v/>
      </c>
    </row>
    <row r="240">
      <c r="A240" s="2" t="n"/>
      <c r="B240" s="10" t="n"/>
      <c r="C240" s="11" t="n"/>
      <c r="D240" t="str">
        <f>IF(AND(A240="",B240="",C240=""),"",IF(A240="","нет даты",IF(B240="","нет клиента",IF(NOT(ISNUMBER(C240)),"нет суммы",IF(A240&gt;Показатели!$B$6,"после среза",IF(COUNTIFS($A$1:A239,A240,$B$1:B239,B240,$C$1:C239,C240)&gt;0,"дубль","учтена"))))))</f>
        <v/>
      </c>
      <c r="E240" t="str">
        <f>IF(D240&lt;&gt;"учтена","",1+COUNTIFS($B$2:$B$601,B240,$A$2:$A$601,"&lt;"&amp;A240,$D$2:$D$601,"учтена")+COUNTIFS($B$1:B239,B240,$A$1:A239,A240,$D$1:D239,"учтена"))</f>
        <v/>
      </c>
      <c r="F240" t="str">
        <f>IF(D240&lt;&gt;"учтена","",IF(COUNTIF(Обращения!$B$2:$B$401,B240)=0,"нет обращения","есть"))</f>
        <v/>
      </c>
    </row>
    <row r="241">
      <c r="A241" s="2" t="n"/>
      <c r="B241" s="10" t="n"/>
      <c r="C241" s="11" t="n"/>
      <c r="D241" t="str">
        <f>IF(AND(A241="",B241="",C241=""),"",IF(A241="","нет даты",IF(B241="","нет клиента",IF(NOT(ISNUMBER(C241)),"нет суммы",IF(A241&gt;Показатели!$B$6,"после среза",IF(COUNTIFS($A$1:A240,A241,$B$1:B240,B241,$C$1:C240,C241)&gt;0,"дубль","учтена"))))))</f>
        <v/>
      </c>
      <c r="E241" t="str">
        <f>IF(D241&lt;&gt;"учтена","",1+COUNTIFS($B$2:$B$601,B241,$A$2:$A$601,"&lt;"&amp;A241,$D$2:$D$601,"учтена")+COUNTIFS($B$1:B240,B241,$A$1:A240,A241,$D$1:D240,"учтена"))</f>
        <v/>
      </c>
      <c r="F241" t="str">
        <f>IF(D241&lt;&gt;"учтена","",IF(COUNTIF(Обращения!$B$2:$B$401,B241)=0,"нет обращения","есть"))</f>
        <v/>
      </c>
    </row>
    <row r="242">
      <c r="A242" s="2" t="n"/>
      <c r="B242" s="10" t="n"/>
      <c r="C242" s="11" t="n"/>
      <c r="D242" t="str">
        <f>IF(AND(A242="",B242="",C242=""),"",IF(A242="","нет даты",IF(B242="","нет клиента",IF(NOT(ISNUMBER(C242)),"нет суммы",IF(A242&gt;Показатели!$B$6,"после среза",IF(COUNTIFS($A$1:A241,A242,$B$1:B241,B242,$C$1:C241,C242)&gt;0,"дубль","учтена"))))))</f>
        <v/>
      </c>
      <c r="E242" t="str">
        <f>IF(D242&lt;&gt;"учтена","",1+COUNTIFS($B$2:$B$601,B242,$A$2:$A$601,"&lt;"&amp;A242,$D$2:$D$601,"учтена")+COUNTIFS($B$1:B241,B242,$A$1:A241,A242,$D$1:D241,"учтена"))</f>
        <v/>
      </c>
      <c r="F242" t="str">
        <f>IF(D242&lt;&gt;"учтена","",IF(COUNTIF(Обращения!$B$2:$B$401,B242)=0,"нет обращения","есть"))</f>
        <v/>
      </c>
    </row>
    <row r="243">
      <c r="A243" s="2" t="n"/>
      <c r="B243" s="10" t="n"/>
      <c r="C243" s="11" t="n"/>
      <c r="D243" t="str">
        <f>IF(AND(A243="",B243="",C243=""),"",IF(A243="","нет даты",IF(B243="","нет клиента",IF(NOT(ISNUMBER(C243)),"нет суммы",IF(A243&gt;Показатели!$B$6,"после среза",IF(COUNTIFS($A$1:A242,A243,$B$1:B242,B243,$C$1:C242,C243)&gt;0,"дубль","учтена"))))))</f>
        <v/>
      </c>
      <c r="E243" t="str">
        <f>IF(D243&lt;&gt;"учтена","",1+COUNTIFS($B$2:$B$601,B243,$A$2:$A$601,"&lt;"&amp;A243,$D$2:$D$601,"учтена")+COUNTIFS($B$1:B242,B243,$A$1:A242,A243,$D$1:D242,"учтена"))</f>
        <v/>
      </c>
      <c r="F243" t="str">
        <f>IF(D243&lt;&gt;"учтена","",IF(COUNTIF(Обращения!$B$2:$B$401,B243)=0,"нет обращения","есть"))</f>
        <v/>
      </c>
    </row>
    <row r="244">
      <c r="A244" s="2" t="n"/>
      <c r="B244" s="10" t="n"/>
      <c r="C244" s="11" t="n"/>
      <c r="D244" t="str">
        <f>IF(AND(A244="",B244="",C244=""),"",IF(A244="","нет даты",IF(B244="","нет клиента",IF(NOT(ISNUMBER(C244)),"нет суммы",IF(A244&gt;Показатели!$B$6,"после среза",IF(COUNTIFS($A$1:A243,A244,$B$1:B243,B244,$C$1:C243,C244)&gt;0,"дубль","учтена"))))))</f>
        <v/>
      </c>
      <c r="E244" t="str">
        <f>IF(D244&lt;&gt;"учтена","",1+COUNTIFS($B$2:$B$601,B244,$A$2:$A$601,"&lt;"&amp;A244,$D$2:$D$601,"учтена")+COUNTIFS($B$1:B243,B244,$A$1:A243,A244,$D$1:D243,"учтена"))</f>
        <v/>
      </c>
      <c r="F244" t="str">
        <f>IF(D244&lt;&gt;"учтена","",IF(COUNTIF(Обращения!$B$2:$B$401,B244)=0,"нет обращения","есть"))</f>
        <v/>
      </c>
    </row>
    <row r="245">
      <c r="A245" s="2" t="n"/>
      <c r="B245" s="10" t="n"/>
      <c r="C245" s="11" t="n"/>
      <c r="D245" t="str">
        <f>IF(AND(A245="",B245="",C245=""),"",IF(A245="","нет даты",IF(B245="","нет клиента",IF(NOT(ISNUMBER(C245)),"нет суммы",IF(A245&gt;Показатели!$B$6,"после среза",IF(COUNTIFS($A$1:A244,A245,$B$1:B244,B245,$C$1:C244,C245)&gt;0,"дубль","учтена"))))))</f>
        <v/>
      </c>
      <c r="E245" t="str">
        <f>IF(D245&lt;&gt;"учтена","",1+COUNTIFS($B$2:$B$601,B245,$A$2:$A$601,"&lt;"&amp;A245,$D$2:$D$601,"учтена")+COUNTIFS($B$1:B244,B245,$A$1:A244,A245,$D$1:D244,"учтена"))</f>
        <v/>
      </c>
      <c r="F245" t="str">
        <f>IF(D245&lt;&gt;"учтена","",IF(COUNTIF(Обращения!$B$2:$B$401,B245)=0,"нет обращения","есть"))</f>
        <v/>
      </c>
    </row>
    <row r="246">
      <c r="A246" s="2" t="n"/>
      <c r="B246" s="10" t="n"/>
      <c r="C246" s="11" t="n"/>
      <c r="D246" t="str">
        <f>IF(AND(A246="",B246="",C246=""),"",IF(A246="","нет даты",IF(B246="","нет клиента",IF(NOT(ISNUMBER(C246)),"нет суммы",IF(A246&gt;Показатели!$B$6,"после среза",IF(COUNTIFS($A$1:A245,A246,$B$1:B245,B246,$C$1:C245,C246)&gt;0,"дубль","учтена"))))))</f>
        <v/>
      </c>
      <c r="E246" t="str">
        <f>IF(D246&lt;&gt;"учтена","",1+COUNTIFS($B$2:$B$601,B246,$A$2:$A$601,"&lt;"&amp;A246,$D$2:$D$601,"учтена")+COUNTIFS($B$1:B245,B246,$A$1:A245,A246,$D$1:D245,"учтена"))</f>
        <v/>
      </c>
      <c r="F246" t="str">
        <f>IF(D246&lt;&gt;"учтена","",IF(COUNTIF(Обращения!$B$2:$B$401,B246)=0,"нет обращения","есть"))</f>
        <v/>
      </c>
    </row>
    <row r="247">
      <c r="A247" s="2" t="n"/>
      <c r="B247" s="10" t="n"/>
      <c r="C247" s="11" t="n"/>
      <c r="D247" t="str">
        <f>IF(AND(A247="",B247="",C247=""),"",IF(A247="","нет даты",IF(B247="","нет клиента",IF(NOT(ISNUMBER(C247)),"нет суммы",IF(A247&gt;Показатели!$B$6,"после среза",IF(COUNTIFS($A$1:A246,A247,$B$1:B246,B247,$C$1:C246,C247)&gt;0,"дубль","учтена"))))))</f>
        <v/>
      </c>
      <c r="E247" t="str">
        <f>IF(D247&lt;&gt;"учтена","",1+COUNTIFS($B$2:$B$601,B247,$A$2:$A$601,"&lt;"&amp;A247,$D$2:$D$601,"учтена")+COUNTIFS($B$1:B246,B247,$A$1:A246,A247,$D$1:D246,"учтена"))</f>
        <v/>
      </c>
      <c r="F247" t="str">
        <f>IF(D247&lt;&gt;"учтена","",IF(COUNTIF(Обращения!$B$2:$B$401,B247)=0,"нет обращения","есть"))</f>
        <v/>
      </c>
    </row>
    <row r="248">
      <c r="A248" s="2" t="n"/>
      <c r="B248" s="10" t="n"/>
      <c r="C248" s="11" t="n"/>
      <c r="D248" t="str">
        <f>IF(AND(A248="",B248="",C248=""),"",IF(A248="","нет даты",IF(B248="","нет клиента",IF(NOT(ISNUMBER(C248)),"нет суммы",IF(A248&gt;Показатели!$B$6,"после среза",IF(COUNTIFS($A$1:A247,A248,$B$1:B247,B248,$C$1:C247,C248)&gt;0,"дубль","учтена"))))))</f>
        <v/>
      </c>
      <c r="E248" t="str">
        <f>IF(D248&lt;&gt;"учтена","",1+COUNTIFS($B$2:$B$601,B248,$A$2:$A$601,"&lt;"&amp;A248,$D$2:$D$601,"учтена")+COUNTIFS($B$1:B247,B248,$A$1:A247,A248,$D$1:D247,"учтена"))</f>
        <v/>
      </c>
      <c r="F248" t="str">
        <f>IF(D248&lt;&gt;"учтена","",IF(COUNTIF(Обращения!$B$2:$B$401,B248)=0,"нет обращения","есть"))</f>
        <v/>
      </c>
    </row>
    <row r="249">
      <c r="A249" s="2" t="n"/>
      <c r="B249" s="10" t="n"/>
      <c r="C249" s="11" t="n"/>
      <c r="D249" t="str">
        <f>IF(AND(A249="",B249="",C249=""),"",IF(A249="","нет даты",IF(B249="","нет клиента",IF(NOT(ISNUMBER(C249)),"нет суммы",IF(A249&gt;Показатели!$B$6,"после среза",IF(COUNTIFS($A$1:A248,A249,$B$1:B248,B249,$C$1:C248,C249)&gt;0,"дубль","учтена"))))))</f>
        <v/>
      </c>
      <c r="E249" t="str">
        <f>IF(D249&lt;&gt;"учтена","",1+COUNTIFS($B$2:$B$601,B249,$A$2:$A$601,"&lt;"&amp;A249,$D$2:$D$601,"учтена")+COUNTIFS($B$1:B248,B249,$A$1:A248,A249,$D$1:D248,"учтена"))</f>
        <v/>
      </c>
      <c r="F249" t="str">
        <f>IF(D249&lt;&gt;"учтена","",IF(COUNTIF(Обращения!$B$2:$B$401,B249)=0,"нет обращения","есть"))</f>
        <v/>
      </c>
    </row>
    <row r="250">
      <c r="A250" s="2" t="n"/>
      <c r="B250" s="10" t="n"/>
      <c r="C250" s="11" t="n"/>
      <c r="D250" t="str">
        <f>IF(AND(A250="",B250="",C250=""),"",IF(A250="","нет даты",IF(B250="","нет клиента",IF(NOT(ISNUMBER(C250)),"нет суммы",IF(A250&gt;Показатели!$B$6,"после среза",IF(COUNTIFS($A$1:A249,A250,$B$1:B249,B250,$C$1:C249,C250)&gt;0,"дубль","учтена"))))))</f>
        <v/>
      </c>
      <c r="E250" t="str">
        <f>IF(D250&lt;&gt;"учтена","",1+COUNTIFS($B$2:$B$601,B250,$A$2:$A$601,"&lt;"&amp;A250,$D$2:$D$601,"учтена")+COUNTIFS($B$1:B249,B250,$A$1:A249,A250,$D$1:D249,"учтена"))</f>
        <v/>
      </c>
      <c r="F250" t="str">
        <f>IF(D250&lt;&gt;"учтена","",IF(COUNTIF(Обращения!$B$2:$B$401,B250)=0,"нет обращения","есть"))</f>
        <v/>
      </c>
    </row>
    <row r="251">
      <c r="A251" s="2" t="n"/>
      <c r="B251" s="10" t="n"/>
      <c r="C251" s="11" t="n"/>
      <c r="D251" t="str">
        <f>IF(AND(A251="",B251="",C251=""),"",IF(A251="","нет даты",IF(B251="","нет клиента",IF(NOT(ISNUMBER(C251)),"нет суммы",IF(A251&gt;Показатели!$B$6,"после среза",IF(COUNTIFS($A$1:A250,A251,$B$1:B250,B251,$C$1:C250,C251)&gt;0,"дубль","учтена"))))))</f>
        <v/>
      </c>
      <c r="E251" t="str">
        <f>IF(D251&lt;&gt;"учтена","",1+COUNTIFS($B$2:$B$601,B251,$A$2:$A$601,"&lt;"&amp;A251,$D$2:$D$601,"учтена")+COUNTIFS($B$1:B250,B251,$A$1:A250,A251,$D$1:D250,"учтена"))</f>
        <v/>
      </c>
      <c r="F251" t="str">
        <f>IF(D251&lt;&gt;"учтена","",IF(COUNTIF(Обращения!$B$2:$B$401,B251)=0,"нет обращения","есть"))</f>
        <v/>
      </c>
    </row>
    <row r="252">
      <c r="A252" s="2" t="n"/>
      <c r="B252" s="10" t="n"/>
      <c r="C252" s="11" t="n"/>
      <c r="D252" t="str">
        <f>IF(AND(A252="",B252="",C252=""),"",IF(A252="","нет даты",IF(B252="","нет клиента",IF(NOT(ISNUMBER(C252)),"нет суммы",IF(A252&gt;Показатели!$B$6,"после среза",IF(COUNTIFS($A$1:A251,A252,$B$1:B251,B252,$C$1:C251,C252)&gt;0,"дубль","учтена"))))))</f>
        <v/>
      </c>
      <c r="E252" t="str">
        <f>IF(D252&lt;&gt;"учтена","",1+COUNTIFS($B$2:$B$601,B252,$A$2:$A$601,"&lt;"&amp;A252,$D$2:$D$601,"учтена")+COUNTIFS($B$1:B251,B252,$A$1:A251,A252,$D$1:D251,"учтена"))</f>
        <v/>
      </c>
      <c r="F252" t="str">
        <f>IF(D252&lt;&gt;"учтена","",IF(COUNTIF(Обращения!$B$2:$B$401,B252)=0,"нет обращения","есть"))</f>
        <v/>
      </c>
    </row>
    <row r="253">
      <c r="A253" s="2" t="n"/>
      <c r="B253" s="10" t="n"/>
      <c r="C253" s="11" t="n"/>
      <c r="D253" t="str">
        <f>IF(AND(A253="",B253="",C253=""),"",IF(A253="","нет даты",IF(B253="","нет клиента",IF(NOT(ISNUMBER(C253)),"нет суммы",IF(A253&gt;Показатели!$B$6,"после среза",IF(COUNTIFS($A$1:A252,A253,$B$1:B252,B253,$C$1:C252,C253)&gt;0,"дубль","учтена"))))))</f>
        <v/>
      </c>
      <c r="E253" t="str">
        <f>IF(D253&lt;&gt;"учтена","",1+COUNTIFS($B$2:$B$601,B253,$A$2:$A$601,"&lt;"&amp;A253,$D$2:$D$601,"учтена")+COUNTIFS($B$1:B252,B253,$A$1:A252,A253,$D$1:D252,"учтена"))</f>
        <v/>
      </c>
      <c r="F253" t="str">
        <f>IF(D253&lt;&gt;"учтена","",IF(COUNTIF(Обращения!$B$2:$B$401,B253)=0,"нет обращения","есть"))</f>
        <v/>
      </c>
    </row>
    <row r="254">
      <c r="A254" s="2" t="n"/>
      <c r="B254" s="10" t="n"/>
      <c r="C254" s="11" t="n"/>
      <c r="D254" t="str">
        <f>IF(AND(A254="",B254="",C254=""),"",IF(A254="","нет даты",IF(B254="","нет клиента",IF(NOT(ISNUMBER(C254)),"нет суммы",IF(A254&gt;Показатели!$B$6,"после среза",IF(COUNTIFS($A$1:A253,A254,$B$1:B253,B254,$C$1:C253,C254)&gt;0,"дубль","учтена"))))))</f>
        <v/>
      </c>
      <c r="E254" t="str">
        <f>IF(D254&lt;&gt;"учтена","",1+COUNTIFS($B$2:$B$601,B254,$A$2:$A$601,"&lt;"&amp;A254,$D$2:$D$601,"учтена")+COUNTIFS($B$1:B253,B254,$A$1:A253,A254,$D$1:D253,"учтена"))</f>
        <v/>
      </c>
      <c r="F254" t="str">
        <f>IF(D254&lt;&gt;"учтена","",IF(COUNTIF(Обращения!$B$2:$B$401,B254)=0,"нет обращения","есть"))</f>
        <v/>
      </c>
    </row>
    <row r="255">
      <c r="A255" s="2" t="n"/>
      <c r="B255" s="10" t="n"/>
      <c r="C255" s="11" t="n"/>
      <c r="D255" t="str">
        <f>IF(AND(A255="",B255="",C255=""),"",IF(A255="","нет даты",IF(B255="","нет клиента",IF(NOT(ISNUMBER(C255)),"нет суммы",IF(A255&gt;Показатели!$B$6,"после среза",IF(COUNTIFS($A$1:A254,A255,$B$1:B254,B255,$C$1:C254,C255)&gt;0,"дубль","учтена"))))))</f>
        <v/>
      </c>
      <c r="E255" t="str">
        <f>IF(D255&lt;&gt;"учтена","",1+COUNTIFS($B$2:$B$601,B255,$A$2:$A$601,"&lt;"&amp;A255,$D$2:$D$601,"учтена")+COUNTIFS($B$1:B254,B255,$A$1:A254,A255,$D$1:D254,"учтена"))</f>
        <v/>
      </c>
      <c r="F255" t="str">
        <f>IF(D255&lt;&gt;"учтена","",IF(COUNTIF(Обращения!$B$2:$B$401,B255)=0,"нет обращения","есть"))</f>
        <v/>
      </c>
    </row>
    <row r="256">
      <c r="A256" s="2" t="n"/>
      <c r="B256" s="10" t="n"/>
      <c r="C256" s="11" t="n"/>
      <c r="D256" t="str">
        <f>IF(AND(A256="",B256="",C256=""),"",IF(A256="","нет даты",IF(B256="","нет клиента",IF(NOT(ISNUMBER(C256)),"нет суммы",IF(A256&gt;Показатели!$B$6,"после среза",IF(COUNTIFS($A$1:A255,A256,$B$1:B255,B256,$C$1:C255,C256)&gt;0,"дубль","учтена"))))))</f>
        <v/>
      </c>
      <c r="E256" t="str">
        <f>IF(D256&lt;&gt;"учтена","",1+COUNTIFS($B$2:$B$601,B256,$A$2:$A$601,"&lt;"&amp;A256,$D$2:$D$601,"учтена")+COUNTIFS($B$1:B255,B256,$A$1:A255,A256,$D$1:D255,"учтена"))</f>
        <v/>
      </c>
      <c r="F256" t="str">
        <f>IF(D256&lt;&gt;"учтена","",IF(COUNTIF(Обращения!$B$2:$B$401,B256)=0,"нет обращения","есть"))</f>
        <v/>
      </c>
    </row>
    <row r="257">
      <c r="A257" s="2" t="n"/>
      <c r="B257" s="10" t="n"/>
      <c r="C257" s="11" t="n"/>
      <c r="D257" t="str">
        <f>IF(AND(A257="",B257="",C257=""),"",IF(A257="","нет даты",IF(B257="","нет клиента",IF(NOT(ISNUMBER(C257)),"нет суммы",IF(A257&gt;Показатели!$B$6,"после среза",IF(COUNTIFS($A$1:A256,A257,$B$1:B256,B257,$C$1:C256,C257)&gt;0,"дубль","учтена"))))))</f>
        <v/>
      </c>
      <c r="E257" t="str">
        <f>IF(D257&lt;&gt;"учтена","",1+COUNTIFS($B$2:$B$601,B257,$A$2:$A$601,"&lt;"&amp;A257,$D$2:$D$601,"учтена")+COUNTIFS($B$1:B256,B257,$A$1:A256,A257,$D$1:D256,"учтена"))</f>
        <v/>
      </c>
      <c r="F257" t="str">
        <f>IF(D257&lt;&gt;"учтена","",IF(COUNTIF(Обращения!$B$2:$B$401,B257)=0,"нет обращения","есть"))</f>
        <v/>
      </c>
    </row>
    <row r="258">
      <c r="A258" s="2" t="n"/>
      <c r="B258" s="10" t="n"/>
      <c r="C258" s="11" t="n"/>
      <c r="D258" t="str">
        <f>IF(AND(A258="",B258="",C258=""),"",IF(A258="","нет даты",IF(B258="","нет клиента",IF(NOT(ISNUMBER(C258)),"нет суммы",IF(A258&gt;Показатели!$B$6,"после среза",IF(COUNTIFS($A$1:A257,A258,$B$1:B257,B258,$C$1:C257,C258)&gt;0,"дубль","учтена"))))))</f>
        <v/>
      </c>
      <c r="E258" t="str">
        <f>IF(D258&lt;&gt;"учтена","",1+COUNTIFS($B$2:$B$601,B258,$A$2:$A$601,"&lt;"&amp;A258,$D$2:$D$601,"учтена")+COUNTIFS($B$1:B257,B258,$A$1:A257,A258,$D$1:D257,"учтена"))</f>
        <v/>
      </c>
      <c r="F258" t="str">
        <f>IF(D258&lt;&gt;"учтена","",IF(COUNTIF(Обращения!$B$2:$B$401,B258)=0,"нет обращения","есть"))</f>
        <v/>
      </c>
    </row>
    <row r="259">
      <c r="A259" s="2" t="n"/>
      <c r="B259" s="10" t="n"/>
      <c r="C259" s="11" t="n"/>
      <c r="D259" t="str">
        <f>IF(AND(A259="",B259="",C259=""),"",IF(A259="","нет даты",IF(B259="","нет клиента",IF(NOT(ISNUMBER(C259)),"нет суммы",IF(A259&gt;Показатели!$B$6,"после среза",IF(COUNTIFS($A$1:A258,A259,$B$1:B258,B259,$C$1:C258,C259)&gt;0,"дубль","учтена"))))))</f>
        <v/>
      </c>
      <c r="E259" t="str">
        <f>IF(D259&lt;&gt;"учтена","",1+COUNTIFS($B$2:$B$601,B259,$A$2:$A$601,"&lt;"&amp;A259,$D$2:$D$601,"учтена")+COUNTIFS($B$1:B258,B259,$A$1:A258,A259,$D$1:D258,"учтена"))</f>
        <v/>
      </c>
      <c r="F259" t="str">
        <f>IF(D259&lt;&gt;"учтена","",IF(COUNTIF(Обращения!$B$2:$B$401,B259)=0,"нет обращения","есть"))</f>
        <v/>
      </c>
    </row>
    <row r="260">
      <c r="A260" s="2" t="n"/>
      <c r="B260" s="10" t="n"/>
      <c r="C260" s="11" t="n"/>
      <c r="D260" t="str">
        <f>IF(AND(A260="",B260="",C260=""),"",IF(A260="","нет даты",IF(B260="","нет клиента",IF(NOT(ISNUMBER(C260)),"нет суммы",IF(A260&gt;Показатели!$B$6,"после среза",IF(COUNTIFS($A$1:A259,A260,$B$1:B259,B260,$C$1:C259,C260)&gt;0,"дубль","учтена"))))))</f>
        <v/>
      </c>
      <c r="E260" t="str">
        <f>IF(D260&lt;&gt;"учтена","",1+COUNTIFS($B$2:$B$601,B260,$A$2:$A$601,"&lt;"&amp;A260,$D$2:$D$601,"учтена")+COUNTIFS($B$1:B259,B260,$A$1:A259,A260,$D$1:D259,"учтена"))</f>
        <v/>
      </c>
      <c r="F260" t="str">
        <f>IF(D260&lt;&gt;"учтена","",IF(COUNTIF(Обращения!$B$2:$B$401,B260)=0,"нет обращения","есть"))</f>
        <v/>
      </c>
    </row>
    <row r="261">
      <c r="A261" s="2" t="n"/>
      <c r="B261" s="10" t="n"/>
      <c r="C261" s="11" t="n"/>
      <c r="D261" t="str">
        <f>IF(AND(A261="",B261="",C261=""),"",IF(A261="","нет даты",IF(B261="","нет клиента",IF(NOT(ISNUMBER(C261)),"нет суммы",IF(A261&gt;Показатели!$B$6,"после среза",IF(COUNTIFS($A$1:A260,A261,$B$1:B260,B261,$C$1:C260,C261)&gt;0,"дубль","учтена"))))))</f>
        <v/>
      </c>
      <c r="E261" t="str">
        <f>IF(D261&lt;&gt;"учтена","",1+COUNTIFS($B$2:$B$601,B261,$A$2:$A$601,"&lt;"&amp;A261,$D$2:$D$601,"учтена")+COUNTIFS($B$1:B260,B261,$A$1:A260,A261,$D$1:D260,"учтена"))</f>
        <v/>
      </c>
      <c r="F261" t="str">
        <f>IF(D261&lt;&gt;"учтена","",IF(COUNTIF(Обращения!$B$2:$B$401,B261)=0,"нет обращения","есть"))</f>
        <v/>
      </c>
    </row>
    <row r="262">
      <c r="A262" s="2" t="n"/>
      <c r="B262" s="10" t="n"/>
      <c r="C262" s="11" t="n"/>
      <c r="D262" t="str">
        <f>IF(AND(A262="",B262="",C262=""),"",IF(A262="","нет даты",IF(B262="","нет клиента",IF(NOT(ISNUMBER(C262)),"нет суммы",IF(A262&gt;Показатели!$B$6,"после среза",IF(COUNTIFS($A$1:A261,A262,$B$1:B261,B262,$C$1:C261,C262)&gt;0,"дубль","учтена"))))))</f>
        <v/>
      </c>
      <c r="E262" t="str">
        <f>IF(D262&lt;&gt;"учтена","",1+COUNTIFS($B$2:$B$601,B262,$A$2:$A$601,"&lt;"&amp;A262,$D$2:$D$601,"учтена")+COUNTIFS($B$1:B261,B262,$A$1:A261,A262,$D$1:D261,"учтена"))</f>
        <v/>
      </c>
      <c r="F262" t="str">
        <f>IF(D262&lt;&gt;"учтена","",IF(COUNTIF(Обращения!$B$2:$B$401,B262)=0,"нет обращения","есть"))</f>
        <v/>
      </c>
    </row>
    <row r="263">
      <c r="A263" s="2" t="n"/>
      <c r="B263" s="10" t="n"/>
      <c r="C263" s="11" t="n"/>
      <c r="D263" t="str">
        <f>IF(AND(A263="",B263="",C263=""),"",IF(A263="","нет даты",IF(B263="","нет клиента",IF(NOT(ISNUMBER(C263)),"нет суммы",IF(A263&gt;Показатели!$B$6,"после среза",IF(COUNTIFS($A$1:A262,A263,$B$1:B262,B263,$C$1:C262,C263)&gt;0,"дубль","учтена"))))))</f>
        <v/>
      </c>
      <c r="E263" t="str">
        <f>IF(D263&lt;&gt;"учтена","",1+COUNTIFS($B$2:$B$601,B263,$A$2:$A$601,"&lt;"&amp;A263,$D$2:$D$601,"учтена")+COUNTIFS($B$1:B262,B263,$A$1:A262,A263,$D$1:D262,"учтена"))</f>
        <v/>
      </c>
      <c r="F263" t="str">
        <f>IF(D263&lt;&gt;"учтена","",IF(COUNTIF(Обращения!$B$2:$B$401,B263)=0,"нет обращения","есть"))</f>
        <v/>
      </c>
    </row>
    <row r="264">
      <c r="A264" s="2" t="n"/>
      <c r="B264" s="10" t="n"/>
      <c r="C264" s="11" t="n"/>
      <c r="D264" t="str">
        <f>IF(AND(A264="",B264="",C264=""),"",IF(A264="","нет даты",IF(B264="","нет клиента",IF(NOT(ISNUMBER(C264)),"нет суммы",IF(A264&gt;Показатели!$B$6,"после среза",IF(COUNTIFS($A$1:A263,A264,$B$1:B263,B264,$C$1:C263,C264)&gt;0,"дубль","учтена"))))))</f>
        <v/>
      </c>
      <c r="E264" t="str">
        <f>IF(D264&lt;&gt;"учтена","",1+COUNTIFS($B$2:$B$601,B264,$A$2:$A$601,"&lt;"&amp;A264,$D$2:$D$601,"учтена")+COUNTIFS($B$1:B263,B264,$A$1:A263,A264,$D$1:D263,"учтена"))</f>
        <v/>
      </c>
      <c r="F264" t="str">
        <f>IF(D264&lt;&gt;"учтена","",IF(COUNTIF(Обращения!$B$2:$B$401,B264)=0,"нет обращения","есть"))</f>
        <v/>
      </c>
    </row>
    <row r="265">
      <c r="A265" s="2" t="n"/>
      <c r="B265" s="10" t="n"/>
      <c r="C265" s="11" t="n"/>
      <c r="D265" t="str">
        <f>IF(AND(A265="",B265="",C265=""),"",IF(A265="","нет даты",IF(B265="","нет клиента",IF(NOT(ISNUMBER(C265)),"нет суммы",IF(A265&gt;Показатели!$B$6,"после среза",IF(COUNTIFS($A$1:A264,A265,$B$1:B264,B265,$C$1:C264,C265)&gt;0,"дубль","учтена"))))))</f>
        <v/>
      </c>
      <c r="E265" t="str">
        <f>IF(D265&lt;&gt;"учтена","",1+COUNTIFS($B$2:$B$601,B265,$A$2:$A$601,"&lt;"&amp;A265,$D$2:$D$601,"учтена")+COUNTIFS($B$1:B264,B265,$A$1:A264,A265,$D$1:D264,"учтена"))</f>
        <v/>
      </c>
      <c r="F265" t="str">
        <f>IF(D265&lt;&gt;"учтена","",IF(COUNTIF(Обращения!$B$2:$B$401,B265)=0,"нет обращения","есть"))</f>
        <v/>
      </c>
    </row>
    <row r="266">
      <c r="A266" s="2" t="n"/>
      <c r="B266" s="10" t="n"/>
      <c r="C266" s="11" t="n"/>
      <c r="D266" t="str">
        <f>IF(AND(A266="",B266="",C266=""),"",IF(A266="","нет даты",IF(B266="","нет клиента",IF(NOT(ISNUMBER(C266)),"нет суммы",IF(A266&gt;Показатели!$B$6,"после среза",IF(COUNTIFS($A$1:A265,A266,$B$1:B265,B266,$C$1:C265,C266)&gt;0,"дубль","учтена"))))))</f>
        <v/>
      </c>
      <c r="E266" t="str">
        <f>IF(D266&lt;&gt;"учтена","",1+COUNTIFS($B$2:$B$601,B266,$A$2:$A$601,"&lt;"&amp;A266,$D$2:$D$601,"учтена")+COUNTIFS($B$1:B265,B266,$A$1:A265,A266,$D$1:D265,"учтена"))</f>
        <v/>
      </c>
      <c r="F266" t="str">
        <f>IF(D266&lt;&gt;"учтена","",IF(COUNTIF(Обращения!$B$2:$B$401,B266)=0,"нет обращения","есть"))</f>
        <v/>
      </c>
    </row>
    <row r="267">
      <c r="A267" s="2" t="n"/>
      <c r="B267" s="10" t="n"/>
      <c r="C267" s="11" t="n"/>
      <c r="D267" t="str">
        <f>IF(AND(A267="",B267="",C267=""),"",IF(A267="","нет даты",IF(B267="","нет клиента",IF(NOT(ISNUMBER(C267)),"нет суммы",IF(A267&gt;Показатели!$B$6,"после среза",IF(COUNTIFS($A$1:A266,A267,$B$1:B266,B267,$C$1:C266,C267)&gt;0,"дубль","учтена"))))))</f>
        <v/>
      </c>
      <c r="E267" t="str">
        <f>IF(D267&lt;&gt;"учтена","",1+COUNTIFS($B$2:$B$601,B267,$A$2:$A$601,"&lt;"&amp;A267,$D$2:$D$601,"учтена")+COUNTIFS($B$1:B266,B267,$A$1:A266,A267,$D$1:D266,"учтена"))</f>
        <v/>
      </c>
      <c r="F267" t="str">
        <f>IF(D267&lt;&gt;"учтена","",IF(COUNTIF(Обращения!$B$2:$B$401,B267)=0,"нет обращения","есть"))</f>
        <v/>
      </c>
    </row>
    <row r="268">
      <c r="A268" s="2" t="n"/>
      <c r="B268" s="10" t="n"/>
      <c r="C268" s="11" t="n"/>
      <c r="D268" t="str">
        <f>IF(AND(A268="",B268="",C268=""),"",IF(A268="","нет даты",IF(B268="","нет клиента",IF(NOT(ISNUMBER(C268)),"нет суммы",IF(A268&gt;Показатели!$B$6,"после среза",IF(COUNTIFS($A$1:A267,A268,$B$1:B267,B268,$C$1:C267,C268)&gt;0,"дубль","учтена"))))))</f>
        <v/>
      </c>
      <c r="E268" t="str">
        <f>IF(D268&lt;&gt;"учтена","",1+COUNTIFS($B$2:$B$601,B268,$A$2:$A$601,"&lt;"&amp;A268,$D$2:$D$601,"учтена")+COUNTIFS($B$1:B267,B268,$A$1:A267,A268,$D$1:D267,"учтена"))</f>
        <v/>
      </c>
      <c r="F268" t="str">
        <f>IF(D268&lt;&gt;"учтена","",IF(COUNTIF(Обращения!$B$2:$B$401,B268)=0,"нет обращения","есть"))</f>
        <v/>
      </c>
    </row>
    <row r="269">
      <c r="A269" s="2" t="n"/>
      <c r="B269" s="10" t="n"/>
      <c r="C269" s="11" t="n"/>
      <c r="D269" t="str">
        <f>IF(AND(A269="",B269="",C269=""),"",IF(A269="","нет даты",IF(B269="","нет клиента",IF(NOT(ISNUMBER(C269)),"нет суммы",IF(A269&gt;Показатели!$B$6,"после среза",IF(COUNTIFS($A$1:A268,A269,$B$1:B268,B269,$C$1:C268,C269)&gt;0,"дубль","учтена"))))))</f>
        <v/>
      </c>
      <c r="E269" t="str">
        <f>IF(D269&lt;&gt;"учтена","",1+COUNTIFS($B$2:$B$601,B269,$A$2:$A$601,"&lt;"&amp;A269,$D$2:$D$601,"учтена")+COUNTIFS($B$1:B268,B269,$A$1:A268,A269,$D$1:D268,"учтена"))</f>
        <v/>
      </c>
      <c r="F269" t="str">
        <f>IF(D269&lt;&gt;"учтена","",IF(COUNTIF(Обращения!$B$2:$B$401,B269)=0,"нет обращения","есть"))</f>
        <v/>
      </c>
    </row>
    <row r="270">
      <c r="A270" s="2" t="n"/>
      <c r="B270" s="10" t="n"/>
      <c r="C270" s="11" t="n"/>
      <c r="D270" t="str">
        <f>IF(AND(A270="",B270="",C270=""),"",IF(A270="","нет даты",IF(B270="","нет клиента",IF(NOT(ISNUMBER(C270)),"нет суммы",IF(A270&gt;Показатели!$B$6,"после среза",IF(COUNTIFS($A$1:A269,A270,$B$1:B269,B270,$C$1:C269,C270)&gt;0,"дубль","учтена"))))))</f>
        <v/>
      </c>
      <c r="E270" t="str">
        <f>IF(D270&lt;&gt;"учтена","",1+COUNTIFS($B$2:$B$601,B270,$A$2:$A$601,"&lt;"&amp;A270,$D$2:$D$601,"учтена")+COUNTIFS($B$1:B269,B270,$A$1:A269,A270,$D$1:D269,"учтена"))</f>
        <v/>
      </c>
      <c r="F270" t="str">
        <f>IF(D270&lt;&gt;"учтена","",IF(COUNTIF(Обращения!$B$2:$B$401,B270)=0,"нет обращения","есть"))</f>
        <v/>
      </c>
    </row>
    <row r="271">
      <c r="A271" s="2" t="n"/>
      <c r="B271" s="10" t="n"/>
      <c r="C271" s="11" t="n"/>
      <c r="D271" t="str">
        <f>IF(AND(A271="",B271="",C271=""),"",IF(A271="","нет даты",IF(B271="","нет клиента",IF(NOT(ISNUMBER(C271)),"нет суммы",IF(A271&gt;Показатели!$B$6,"после среза",IF(COUNTIFS($A$1:A270,A271,$B$1:B270,B271,$C$1:C270,C271)&gt;0,"дубль","учтена"))))))</f>
        <v/>
      </c>
      <c r="E271" t="str">
        <f>IF(D271&lt;&gt;"учтена","",1+COUNTIFS($B$2:$B$601,B271,$A$2:$A$601,"&lt;"&amp;A271,$D$2:$D$601,"учтена")+COUNTIFS($B$1:B270,B271,$A$1:A270,A271,$D$1:D270,"учтена"))</f>
        <v/>
      </c>
      <c r="F271" t="str">
        <f>IF(D271&lt;&gt;"учтена","",IF(COUNTIF(Обращения!$B$2:$B$401,B271)=0,"нет обращения","есть"))</f>
        <v/>
      </c>
    </row>
    <row r="272">
      <c r="A272" s="2" t="n"/>
      <c r="B272" s="10" t="n"/>
      <c r="C272" s="11" t="n"/>
      <c r="D272" t="str">
        <f>IF(AND(A272="",B272="",C272=""),"",IF(A272="","нет даты",IF(B272="","нет клиента",IF(NOT(ISNUMBER(C272)),"нет суммы",IF(A272&gt;Показатели!$B$6,"после среза",IF(COUNTIFS($A$1:A271,A272,$B$1:B271,B272,$C$1:C271,C272)&gt;0,"дубль","учтена"))))))</f>
        <v/>
      </c>
      <c r="E272" t="str">
        <f>IF(D272&lt;&gt;"учтена","",1+COUNTIFS($B$2:$B$601,B272,$A$2:$A$601,"&lt;"&amp;A272,$D$2:$D$601,"учтена")+COUNTIFS($B$1:B271,B272,$A$1:A271,A272,$D$1:D271,"учтена"))</f>
        <v/>
      </c>
      <c r="F272" t="str">
        <f>IF(D272&lt;&gt;"учтена","",IF(COUNTIF(Обращения!$B$2:$B$401,B272)=0,"нет обращения","есть"))</f>
        <v/>
      </c>
    </row>
    <row r="273">
      <c r="A273" s="2" t="n"/>
      <c r="B273" s="10" t="n"/>
      <c r="C273" s="11" t="n"/>
      <c r="D273" t="str">
        <f>IF(AND(A273="",B273="",C273=""),"",IF(A273="","нет даты",IF(B273="","нет клиента",IF(NOT(ISNUMBER(C273)),"нет суммы",IF(A273&gt;Показатели!$B$6,"после среза",IF(COUNTIFS($A$1:A272,A273,$B$1:B272,B273,$C$1:C272,C273)&gt;0,"дубль","учтена"))))))</f>
        <v/>
      </c>
      <c r="E273" t="str">
        <f>IF(D273&lt;&gt;"учтена","",1+COUNTIFS($B$2:$B$601,B273,$A$2:$A$601,"&lt;"&amp;A273,$D$2:$D$601,"учтена")+COUNTIFS($B$1:B272,B273,$A$1:A272,A273,$D$1:D272,"учтена"))</f>
        <v/>
      </c>
      <c r="F273" t="str">
        <f>IF(D273&lt;&gt;"учтена","",IF(COUNTIF(Обращения!$B$2:$B$401,B273)=0,"нет обращения","есть"))</f>
        <v/>
      </c>
    </row>
    <row r="274">
      <c r="A274" s="2" t="n"/>
      <c r="B274" s="10" t="n"/>
      <c r="C274" s="11" t="n"/>
      <c r="D274" t="str">
        <f>IF(AND(A274="",B274="",C274=""),"",IF(A274="","нет даты",IF(B274="","нет клиента",IF(NOT(ISNUMBER(C274)),"нет суммы",IF(A274&gt;Показатели!$B$6,"после среза",IF(COUNTIFS($A$1:A273,A274,$B$1:B273,B274,$C$1:C273,C274)&gt;0,"дубль","учтена"))))))</f>
        <v/>
      </c>
      <c r="E274" t="str">
        <f>IF(D274&lt;&gt;"учтена","",1+COUNTIFS($B$2:$B$601,B274,$A$2:$A$601,"&lt;"&amp;A274,$D$2:$D$601,"учтена")+COUNTIFS($B$1:B273,B274,$A$1:A273,A274,$D$1:D273,"учтена"))</f>
        <v/>
      </c>
      <c r="F274" t="str">
        <f>IF(D274&lt;&gt;"учтена","",IF(COUNTIF(Обращения!$B$2:$B$401,B274)=0,"нет обращения","есть"))</f>
        <v/>
      </c>
    </row>
    <row r="275">
      <c r="A275" s="2" t="n"/>
      <c r="B275" s="10" t="n"/>
      <c r="C275" s="11" t="n"/>
      <c r="D275" t="str">
        <f>IF(AND(A275="",B275="",C275=""),"",IF(A275="","нет даты",IF(B275="","нет клиента",IF(NOT(ISNUMBER(C275)),"нет суммы",IF(A275&gt;Показатели!$B$6,"после среза",IF(COUNTIFS($A$1:A274,A275,$B$1:B274,B275,$C$1:C274,C275)&gt;0,"дубль","учтена"))))))</f>
        <v/>
      </c>
      <c r="E275" t="str">
        <f>IF(D275&lt;&gt;"учтена","",1+COUNTIFS($B$2:$B$601,B275,$A$2:$A$601,"&lt;"&amp;A275,$D$2:$D$601,"учтена")+COUNTIFS($B$1:B274,B275,$A$1:A274,A275,$D$1:D274,"учтена"))</f>
        <v/>
      </c>
      <c r="F275" t="str">
        <f>IF(D275&lt;&gt;"учтена","",IF(COUNTIF(Обращения!$B$2:$B$401,B275)=0,"нет обращения","есть"))</f>
        <v/>
      </c>
    </row>
    <row r="276">
      <c r="A276" s="2" t="n"/>
      <c r="B276" s="10" t="n"/>
      <c r="C276" s="11" t="n"/>
      <c r="D276" t="str">
        <f>IF(AND(A276="",B276="",C276=""),"",IF(A276="","нет даты",IF(B276="","нет клиента",IF(NOT(ISNUMBER(C276)),"нет суммы",IF(A276&gt;Показатели!$B$6,"после среза",IF(COUNTIFS($A$1:A275,A276,$B$1:B275,B276,$C$1:C275,C276)&gt;0,"дубль","учтена"))))))</f>
        <v/>
      </c>
      <c r="E276" t="str">
        <f>IF(D276&lt;&gt;"учтена","",1+COUNTIFS($B$2:$B$601,B276,$A$2:$A$601,"&lt;"&amp;A276,$D$2:$D$601,"учтена")+COUNTIFS($B$1:B275,B276,$A$1:A275,A276,$D$1:D275,"учтена"))</f>
        <v/>
      </c>
      <c r="F276" t="str">
        <f>IF(D276&lt;&gt;"учтена","",IF(COUNTIF(Обращения!$B$2:$B$401,B276)=0,"нет обращения","есть"))</f>
        <v/>
      </c>
    </row>
    <row r="277">
      <c r="A277" s="2" t="n"/>
      <c r="B277" s="10" t="n"/>
      <c r="C277" s="11" t="n"/>
      <c r="D277" t="str">
        <f>IF(AND(A277="",B277="",C277=""),"",IF(A277="","нет даты",IF(B277="","нет клиента",IF(NOT(ISNUMBER(C277)),"нет суммы",IF(A277&gt;Показатели!$B$6,"после среза",IF(COUNTIFS($A$1:A276,A277,$B$1:B276,B277,$C$1:C276,C277)&gt;0,"дубль","учтена"))))))</f>
        <v/>
      </c>
      <c r="E277" t="str">
        <f>IF(D277&lt;&gt;"учтена","",1+COUNTIFS($B$2:$B$601,B277,$A$2:$A$601,"&lt;"&amp;A277,$D$2:$D$601,"учтена")+COUNTIFS($B$1:B276,B277,$A$1:A276,A277,$D$1:D276,"учтена"))</f>
        <v/>
      </c>
      <c r="F277" t="str">
        <f>IF(D277&lt;&gt;"учтена","",IF(COUNTIF(Обращения!$B$2:$B$401,B277)=0,"нет обращения","есть"))</f>
        <v/>
      </c>
    </row>
    <row r="278">
      <c r="A278" s="2" t="n"/>
      <c r="B278" s="10" t="n"/>
      <c r="C278" s="11" t="n"/>
      <c r="D278" t="str">
        <f>IF(AND(A278="",B278="",C278=""),"",IF(A278="","нет даты",IF(B278="","нет клиента",IF(NOT(ISNUMBER(C278)),"нет суммы",IF(A278&gt;Показатели!$B$6,"после среза",IF(COUNTIFS($A$1:A277,A278,$B$1:B277,B278,$C$1:C277,C278)&gt;0,"дубль","учтена"))))))</f>
        <v/>
      </c>
      <c r="E278" t="str">
        <f>IF(D278&lt;&gt;"учтена","",1+COUNTIFS($B$2:$B$601,B278,$A$2:$A$601,"&lt;"&amp;A278,$D$2:$D$601,"учтена")+COUNTIFS($B$1:B277,B278,$A$1:A277,A278,$D$1:D277,"учтена"))</f>
        <v/>
      </c>
      <c r="F278" t="str">
        <f>IF(D278&lt;&gt;"учтена","",IF(COUNTIF(Обращения!$B$2:$B$401,B278)=0,"нет обращения","есть"))</f>
        <v/>
      </c>
    </row>
    <row r="279">
      <c r="A279" s="2" t="n"/>
      <c r="B279" s="10" t="n"/>
      <c r="C279" s="11" t="n"/>
      <c r="D279" t="str">
        <f>IF(AND(A279="",B279="",C279=""),"",IF(A279="","нет даты",IF(B279="","нет клиента",IF(NOT(ISNUMBER(C279)),"нет суммы",IF(A279&gt;Показатели!$B$6,"после среза",IF(COUNTIFS($A$1:A278,A279,$B$1:B278,B279,$C$1:C278,C279)&gt;0,"дубль","учтена"))))))</f>
        <v/>
      </c>
      <c r="E279" t="str">
        <f>IF(D279&lt;&gt;"учтена","",1+COUNTIFS($B$2:$B$601,B279,$A$2:$A$601,"&lt;"&amp;A279,$D$2:$D$601,"учтена")+COUNTIFS($B$1:B278,B279,$A$1:A278,A279,$D$1:D278,"учтена"))</f>
        <v/>
      </c>
      <c r="F279" t="str">
        <f>IF(D279&lt;&gt;"учтена","",IF(COUNTIF(Обращения!$B$2:$B$401,B279)=0,"нет обращения","есть"))</f>
        <v/>
      </c>
    </row>
    <row r="280">
      <c r="A280" s="2" t="n"/>
      <c r="B280" s="10" t="n"/>
      <c r="C280" s="11" t="n"/>
      <c r="D280" t="str">
        <f>IF(AND(A280="",B280="",C280=""),"",IF(A280="","нет даты",IF(B280="","нет клиента",IF(NOT(ISNUMBER(C280)),"нет суммы",IF(A280&gt;Показатели!$B$6,"после среза",IF(COUNTIFS($A$1:A279,A280,$B$1:B279,B280,$C$1:C279,C280)&gt;0,"дубль","учтена"))))))</f>
        <v/>
      </c>
      <c r="E280" t="str">
        <f>IF(D280&lt;&gt;"учтена","",1+COUNTIFS($B$2:$B$601,B280,$A$2:$A$601,"&lt;"&amp;A280,$D$2:$D$601,"учтена")+COUNTIFS($B$1:B279,B280,$A$1:A279,A280,$D$1:D279,"учтена"))</f>
        <v/>
      </c>
      <c r="F280" t="str">
        <f>IF(D280&lt;&gt;"учтена","",IF(COUNTIF(Обращения!$B$2:$B$401,B280)=0,"нет обращения","есть"))</f>
        <v/>
      </c>
    </row>
    <row r="281">
      <c r="A281" s="2" t="n"/>
      <c r="B281" s="10" t="n"/>
      <c r="C281" s="11" t="n"/>
      <c r="D281" t="str">
        <f>IF(AND(A281="",B281="",C281=""),"",IF(A281="","нет даты",IF(B281="","нет клиента",IF(NOT(ISNUMBER(C281)),"нет суммы",IF(A281&gt;Показатели!$B$6,"после среза",IF(COUNTIFS($A$1:A280,A281,$B$1:B280,B281,$C$1:C280,C281)&gt;0,"дубль","учтена"))))))</f>
        <v/>
      </c>
      <c r="E281" t="str">
        <f>IF(D281&lt;&gt;"учтена","",1+COUNTIFS($B$2:$B$601,B281,$A$2:$A$601,"&lt;"&amp;A281,$D$2:$D$601,"учтена")+COUNTIFS($B$1:B280,B281,$A$1:A280,A281,$D$1:D280,"учтена"))</f>
        <v/>
      </c>
      <c r="F281" t="str">
        <f>IF(D281&lt;&gt;"учтена","",IF(COUNTIF(Обращения!$B$2:$B$401,B281)=0,"нет обращения","есть"))</f>
        <v/>
      </c>
    </row>
    <row r="282">
      <c r="A282" s="2" t="n"/>
      <c r="B282" s="10" t="n"/>
      <c r="C282" s="11" t="n"/>
      <c r="D282" t="str">
        <f>IF(AND(A282="",B282="",C282=""),"",IF(A282="","нет даты",IF(B282="","нет клиента",IF(NOT(ISNUMBER(C282)),"нет суммы",IF(A282&gt;Показатели!$B$6,"после среза",IF(COUNTIFS($A$1:A281,A282,$B$1:B281,B282,$C$1:C281,C282)&gt;0,"дубль","учтена"))))))</f>
        <v/>
      </c>
      <c r="E282" t="str">
        <f>IF(D282&lt;&gt;"учтена","",1+COUNTIFS($B$2:$B$601,B282,$A$2:$A$601,"&lt;"&amp;A282,$D$2:$D$601,"учтена")+COUNTIFS($B$1:B281,B282,$A$1:A281,A282,$D$1:D281,"учтена"))</f>
        <v/>
      </c>
      <c r="F282" t="str">
        <f>IF(D282&lt;&gt;"учтена","",IF(COUNTIF(Обращения!$B$2:$B$401,B282)=0,"нет обращения","есть"))</f>
        <v/>
      </c>
    </row>
    <row r="283">
      <c r="A283" s="2" t="n"/>
      <c r="B283" s="10" t="n"/>
      <c r="C283" s="11" t="n"/>
      <c r="D283" t="str">
        <f>IF(AND(A283="",B283="",C283=""),"",IF(A283="","нет даты",IF(B283="","нет клиента",IF(NOT(ISNUMBER(C283)),"нет суммы",IF(A283&gt;Показатели!$B$6,"после среза",IF(COUNTIFS($A$1:A282,A283,$B$1:B282,B283,$C$1:C282,C283)&gt;0,"дубль","учтена"))))))</f>
        <v/>
      </c>
      <c r="E283" t="str">
        <f>IF(D283&lt;&gt;"учтена","",1+COUNTIFS($B$2:$B$601,B283,$A$2:$A$601,"&lt;"&amp;A283,$D$2:$D$601,"учтена")+COUNTIFS($B$1:B282,B283,$A$1:A282,A283,$D$1:D282,"учтена"))</f>
        <v/>
      </c>
      <c r="F283" t="str">
        <f>IF(D283&lt;&gt;"учтена","",IF(COUNTIF(Обращения!$B$2:$B$401,B283)=0,"нет обращения","есть"))</f>
        <v/>
      </c>
    </row>
    <row r="284">
      <c r="A284" s="2" t="n"/>
      <c r="B284" s="10" t="n"/>
      <c r="C284" s="11" t="n"/>
      <c r="D284" t="str">
        <f>IF(AND(A284="",B284="",C284=""),"",IF(A284="","нет даты",IF(B284="","нет клиента",IF(NOT(ISNUMBER(C284)),"нет суммы",IF(A284&gt;Показатели!$B$6,"после среза",IF(COUNTIFS($A$1:A283,A284,$B$1:B283,B284,$C$1:C283,C284)&gt;0,"дубль","учтена"))))))</f>
        <v/>
      </c>
      <c r="E284" t="str">
        <f>IF(D284&lt;&gt;"учтена","",1+COUNTIFS($B$2:$B$601,B284,$A$2:$A$601,"&lt;"&amp;A284,$D$2:$D$601,"учтена")+COUNTIFS($B$1:B283,B284,$A$1:A283,A284,$D$1:D283,"учтена"))</f>
        <v/>
      </c>
      <c r="F284" t="str">
        <f>IF(D284&lt;&gt;"учтена","",IF(COUNTIF(Обращения!$B$2:$B$401,B284)=0,"нет обращения","есть"))</f>
        <v/>
      </c>
    </row>
    <row r="285">
      <c r="A285" s="2" t="n"/>
      <c r="B285" s="10" t="n"/>
      <c r="C285" s="11" t="n"/>
      <c r="D285" t="str">
        <f>IF(AND(A285="",B285="",C285=""),"",IF(A285="","нет даты",IF(B285="","нет клиента",IF(NOT(ISNUMBER(C285)),"нет суммы",IF(A285&gt;Показатели!$B$6,"после среза",IF(COUNTIFS($A$1:A284,A285,$B$1:B284,B285,$C$1:C284,C285)&gt;0,"дубль","учтена"))))))</f>
        <v/>
      </c>
      <c r="E285" t="str">
        <f>IF(D285&lt;&gt;"учтена","",1+COUNTIFS($B$2:$B$601,B285,$A$2:$A$601,"&lt;"&amp;A285,$D$2:$D$601,"учтена")+COUNTIFS($B$1:B284,B285,$A$1:A284,A285,$D$1:D284,"учтена"))</f>
        <v/>
      </c>
      <c r="F285" t="str">
        <f>IF(D285&lt;&gt;"учтена","",IF(COUNTIF(Обращения!$B$2:$B$401,B285)=0,"нет обращения","есть"))</f>
        <v/>
      </c>
    </row>
    <row r="286">
      <c r="A286" s="2" t="n"/>
      <c r="B286" s="10" t="n"/>
      <c r="C286" s="11" t="n"/>
      <c r="D286" t="str">
        <f>IF(AND(A286="",B286="",C286=""),"",IF(A286="","нет даты",IF(B286="","нет клиента",IF(NOT(ISNUMBER(C286)),"нет суммы",IF(A286&gt;Показатели!$B$6,"после среза",IF(COUNTIFS($A$1:A285,A286,$B$1:B285,B286,$C$1:C285,C286)&gt;0,"дубль","учтена"))))))</f>
        <v/>
      </c>
      <c r="E286" t="str">
        <f>IF(D286&lt;&gt;"учтена","",1+COUNTIFS($B$2:$B$601,B286,$A$2:$A$601,"&lt;"&amp;A286,$D$2:$D$601,"учтена")+COUNTIFS($B$1:B285,B286,$A$1:A285,A286,$D$1:D285,"учтена"))</f>
        <v/>
      </c>
      <c r="F286" t="str">
        <f>IF(D286&lt;&gt;"учтена","",IF(COUNTIF(Обращения!$B$2:$B$401,B286)=0,"нет обращения","есть"))</f>
        <v/>
      </c>
    </row>
    <row r="287">
      <c r="A287" s="2" t="n"/>
      <c r="B287" s="10" t="n"/>
      <c r="C287" s="11" t="n"/>
      <c r="D287" t="str">
        <f>IF(AND(A287="",B287="",C287=""),"",IF(A287="","нет даты",IF(B287="","нет клиента",IF(NOT(ISNUMBER(C287)),"нет суммы",IF(A287&gt;Показатели!$B$6,"после среза",IF(COUNTIFS($A$1:A286,A287,$B$1:B286,B287,$C$1:C286,C287)&gt;0,"дубль","учтена"))))))</f>
        <v/>
      </c>
      <c r="E287" t="str">
        <f>IF(D287&lt;&gt;"учтена","",1+COUNTIFS($B$2:$B$601,B287,$A$2:$A$601,"&lt;"&amp;A287,$D$2:$D$601,"учтена")+COUNTIFS($B$1:B286,B287,$A$1:A286,A287,$D$1:D286,"учтена"))</f>
        <v/>
      </c>
      <c r="F287" t="str">
        <f>IF(D287&lt;&gt;"учтена","",IF(COUNTIF(Обращения!$B$2:$B$401,B287)=0,"нет обращения","есть"))</f>
        <v/>
      </c>
    </row>
    <row r="288">
      <c r="A288" s="2" t="n"/>
      <c r="B288" s="10" t="n"/>
      <c r="C288" s="11" t="n"/>
      <c r="D288" t="str">
        <f>IF(AND(A288="",B288="",C288=""),"",IF(A288="","нет даты",IF(B288="","нет клиента",IF(NOT(ISNUMBER(C288)),"нет суммы",IF(A288&gt;Показатели!$B$6,"после среза",IF(COUNTIFS($A$1:A287,A288,$B$1:B287,B288,$C$1:C287,C288)&gt;0,"дубль","учтена"))))))</f>
        <v/>
      </c>
      <c r="E288" t="str">
        <f>IF(D288&lt;&gt;"учтена","",1+COUNTIFS($B$2:$B$601,B288,$A$2:$A$601,"&lt;"&amp;A288,$D$2:$D$601,"учтена")+COUNTIFS($B$1:B287,B288,$A$1:A287,A288,$D$1:D287,"учтена"))</f>
        <v/>
      </c>
      <c r="F288" t="str">
        <f>IF(D288&lt;&gt;"учтена","",IF(COUNTIF(Обращения!$B$2:$B$401,B288)=0,"нет обращения","есть"))</f>
        <v/>
      </c>
    </row>
    <row r="289">
      <c r="A289" s="2" t="n"/>
      <c r="B289" s="10" t="n"/>
      <c r="C289" s="11" t="n"/>
      <c r="D289" t="str">
        <f>IF(AND(A289="",B289="",C289=""),"",IF(A289="","нет даты",IF(B289="","нет клиента",IF(NOT(ISNUMBER(C289)),"нет суммы",IF(A289&gt;Показатели!$B$6,"после среза",IF(COUNTIFS($A$1:A288,A289,$B$1:B288,B289,$C$1:C288,C289)&gt;0,"дубль","учтена"))))))</f>
        <v/>
      </c>
      <c r="E289" t="str">
        <f>IF(D289&lt;&gt;"учтена","",1+COUNTIFS($B$2:$B$601,B289,$A$2:$A$601,"&lt;"&amp;A289,$D$2:$D$601,"учтена")+COUNTIFS($B$1:B288,B289,$A$1:A288,A289,$D$1:D288,"учтена"))</f>
        <v/>
      </c>
      <c r="F289" t="str">
        <f>IF(D289&lt;&gt;"учтена","",IF(COUNTIF(Обращения!$B$2:$B$401,B289)=0,"нет обращения","есть"))</f>
        <v/>
      </c>
    </row>
    <row r="290">
      <c r="A290" s="2" t="n"/>
      <c r="B290" s="10" t="n"/>
      <c r="C290" s="11" t="n"/>
      <c r="D290" t="str">
        <f>IF(AND(A290="",B290="",C290=""),"",IF(A290="","нет даты",IF(B290="","нет клиента",IF(NOT(ISNUMBER(C290)),"нет суммы",IF(A290&gt;Показатели!$B$6,"после среза",IF(COUNTIFS($A$1:A289,A290,$B$1:B289,B290,$C$1:C289,C290)&gt;0,"дубль","учтена"))))))</f>
        <v/>
      </c>
      <c r="E290" t="str">
        <f>IF(D290&lt;&gt;"учтена","",1+COUNTIFS($B$2:$B$601,B290,$A$2:$A$601,"&lt;"&amp;A290,$D$2:$D$601,"учтена")+COUNTIFS($B$1:B289,B290,$A$1:A289,A290,$D$1:D289,"учтена"))</f>
        <v/>
      </c>
      <c r="F290" t="str">
        <f>IF(D290&lt;&gt;"учтена","",IF(COUNTIF(Обращения!$B$2:$B$401,B290)=0,"нет обращения","есть"))</f>
        <v/>
      </c>
    </row>
    <row r="291">
      <c r="A291" s="2" t="n"/>
      <c r="B291" s="10" t="n"/>
      <c r="C291" s="11" t="n"/>
      <c r="D291" t="str">
        <f>IF(AND(A291="",B291="",C291=""),"",IF(A291="","нет даты",IF(B291="","нет клиента",IF(NOT(ISNUMBER(C291)),"нет суммы",IF(A291&gt;Показатели!$B$6,"после среза",IF(COUNTIFS($A$1:A290,A291,$B$1:B290,B291,$C$1:C290,C291)&gt;0,"дубль","учтена"))))))</f>
        <v/>
      </c>
      <c r="E291" t="str">
        <f>IF(D291&lt;&gt;"учтена","",1+COUNTIFS($B$2:$B$601,B291,$A$2:$A$601,"&lt;"&amp;A291,$D$2:$D$601,"учтена")+COUNTIFS($B$1:B290,B291,$A$1:A290,A291,$D$1:D290,"учтена"))</f>
        <v/>
      </c>
      <c r="F291" t="str">
        <f>IF(D291&lt;&gt;"учтена","",IF(COUNTIF(Обращения!$B$2:$B$401,B291)=0,"нет обращения","есть"))</f>
        <v/>
      </c>
    </row>
    <row r="292">
      <c r="A292" s="2" t="n"/>
      <c r="B292" s="10" t="n"/>
      <c r="C292" s="11" t="n"/>
      <c r="D292" t="str">
        <f>IF(AND(A292="",B292="",C292=""),"",IF(A292="","нет даты",IF(B292="","нет клиента",IF(NOT(ISNUMBER(C292)),"нет суммы",IF(A292&gt;Показатели!$B$6,"после среза",IF(COUNTIFS($A$1:A291,A292,$B$1:B291,B292,$C$1:C291,C292)&gt;0,"дубль","учтена"))))))</f>
        <v/>
      </c>
      <c r="E292" t="str">
        <f>IF(D292&lt;&gt;"учтена","",1+COUNTIFS($B$2:$B$601,B292,$A$2:$A$601,"&lt;"&amp;A292,$D$2:$D$601,"учтена")+COUNTIFS($B$1:B291,B292,$A$1:A291,A292,$D$1:D291,"учтена"))</f>
        <v/>
      </c>
      <c r="F292" t="str">
        <f>IF(D292&lt;&gt;"учтена","",IF(COUNTIF(Обращения!$B$2:$B$401,B292)=0,"нет обращения","есть"))</f>
        <v/>
      </c>
    </row>
    <row r="293">
      <c r="A293" s="2" t="n"/>
      <c r="B293" s="10" t="n"/>
      <c r="C293" s="11" t="n"/>
      <c r="D293" t="str">
        <f>IF(AND(A293="",B293="",C293=""),"",IF(A293="","нет даты",IF(B293="","нет клиента",IF(NOT(ISNUMBER(C293)),"нет суммы",IF(A293&gt;Показатели!$B$6,"после среза",IF(COUNTIFS($A$1:A292,A293,$B$1:B292,B293,$C$1:C292,C293)&gt;0,"дубль","учтена"))))))</f>
        <v/>
      </c>
      <c r="E293" t="str">
        <f>IF(D293&lt;&gt;"учтена","",1+COUNTIFS($B$2:$B$601,B293,$A$2:$A$601,"&lt;"&amp;A293,$D$2:$D$601,"учтена")+COUNTIFS($B$1:B292,B293,$A$1:A292,A293,$D$1:D292,"учтена"))</f>
        <v/>
      </c>
      <c r="F293" t="str">
        <f>IF(D293&lt;&gt;"учтена","",IF(COUNTIF(Обращения!$B$2:$B$401,B293)=0,"нет обращения","есть"))</f>
        <v/>
      </c>
    </row>
    <row r="294">
      <c r="A294" s="2" t="n"/>
      <c r="B294" s="10" t="n"/>
      <c r="C294" s="11" t="n"/>
      <c r="D294" t="str">
        <f>IF(AND(A294="",B294="",C294=""),"",IF(A294="","нет даты",IF(B294="","нет клиента",IF(NOT(ISNUMBER(C294)),"нет суммы",IF(A294&gt;Показатели!$B$6,"после среза",IF(COUNTIFS($A$1:A293,A294,$B$1:B293,B294,$C$1:C293,C294)&gt;0,"дубль","учтена"))))))</f>
        <v/>
      </c>
      <c r="E294" t="str">
        <f>IF(D294&lt;&gt;"учтена","",1+COUNTIFS($B$2:$B$601,B294,$A$2:$A$601,"&lt;"&amp;A294,$D$2:$D$601,"учтена")+COUNTIFS($B$1:B293,B294,$A$1:A293,A294,$D$1:D293,"учтена"))</f>
        <v/>
      </c>
      <c r="F294" t="str">
        <f>IF(D294&lt;&gt;"учтена","",IF(COUNTIF(Обращения!$B$2:$B$401,B294)=0,"нет обращения","есть"))</f>
        <v/>
      </c>
    </row>
    <row r="295">
      <c r="A295" s="2" t="n"/>
      <c r="B295" s="10" t="n"/>
      <c r="C295" s="11" t="n"/>
      <c r="D295" t="str">
        <f>IF(AND(A295="",B295="",C295=""),"",IF(A295="","нет даты",IF(B295="","нет клиента",IF(NOT(ISNUMBER(C295)),"нет суммы",IF(A295&gt;Показатели!$B$6,"после среза",IF(COUNTIFS($A$1:A294,A295,$B$1:B294,B295,$C$1:C294,C295)&gt;0,"дубль","учтена"))))))</f>
        <v/>
      </c>
      <c r="E295" t="str">
        <f>IF(D295&lt;&gt;"учтена","",1+COUNTIFS($B$2:$B$601,B295,$A$2:$A$601,"&lt;"&amp;A295,$D$2:$D$601,"учтена")+COUNTIFS($B$1:B294,B295,$A$1:A294,A295,$D$1:D294,"учтена"))</f>
        <v/>
      </c>
      <c r="F295" t="str">
        <f>IF(D295&lt;&gt;"учтена","",IF(COUNTIF(Обращения!$B$2:$B$401,B295)=0,"нет обращения","есть"))</f>
        <v/>
      </c>
    </row>
    <row r="296">
      <c r="A296" s="2" t="n"/>
      <c r="B296" s="10" t="n"/>
      <c r="C296" s="11" t="n"/>
      <c r="D296" t="str">
        <f>IF(AND(A296="",B296="",C296=""),"",IF(A296="","нет даты",IF(B296="","нет клиента",IF(NOT(ISNUMBER(C296)),"нет суммы",IF(A296&gt;Показатели!$B$6,"после среза",IF(COUNTIFS($A$1:A295,A296,$B$1:B295,B296,$C$1:C295,C296)&gt;0,"дубль","учтена"))))))</f>
        <v/>
      </c>
      <c r="E296" t="str">
        <f>IF(D296&lt;&gt;"учтена","",1+COUNTIFS($B$2:$B$601,B296,$A$2:$A$601,"&lt;"&amp;A296,$D$2:$D$601,"учтена")+COUNTIFS($B$1:B295,B296,$A$1:A295,A296,$D$1:D295,"учтена"))</f>
        <v/>
      </c>
      <c r="F296" t="str">
        <f>IF(D296&lt;&gt;"учтена","",IF(COUNTIF(Обращения!$B$2:$B$401,B296)=0,"нет обращения","есть"))</f>
        <v/>
      </c>
    </row>
    <row r="297">
      <c r="A297" s="2" t="n"/>
      <c r="B297" s="10" t="n"/>
      <c r="C297" s="11" t="n"/>
      <c r="D297" t="str">
        <f>IF(AND(A297="",B297="",C297=""),"",IF(A297="","нет даты",IF(B297="","нет клиента",IF(NOT(ISNUMBER(C297)),"нет суммы",IF(A297&gt;Показатели!$B$6,"после среза",IF(COUNTIFS($A$1:A296,A297,$B$1:B296,B297,$C$1:C296,C297)&gt;0,"дубль","учтена"))))))</f>
        <v/>
      </c>
      <c r="E297" t="str">
        <f>IF(D297&lt;&gt;"учтена","",1+COUNTIFS($B$2:$B$601,B297,$A$2:$A$601,"&lt;"&amp;A297,$D$2:$D$601,"учтена")+COUNTIFS($B$1:B296,B297,$A$1:A296,A297,$D$1:D296,"учтена"))</f>
        <v/>
      </c>
      <c r="F297" t="str">
        <f>IF(D297&lt;&gt;"учтена","",IF(COUNTIF(Обращения!$B$2:$B$401,B297)=0,"нет обращения","есть"))</f>
        <v/>
      </c>
    </row>
    <row r="298">
      <c r="A298" s="2" t="n"/>
      <c r="B298" s="10" t="n"/>
      <c r="C298" s="11" t="n"/>
      <c r="D298" t="str">
        <f>IF(AND(A298="",B298="",C298=""),"",IF(A298="","нет даты",IF(B298="","нет клиента",IF(NOT(ISNUMBER(C298)),"нет суммы",IF(A298&gt;Показатели!$B$6,"после среза",IF(COUNTIFS($A$1:A297,A298,$B$1:B297,B298,$C$1:C297,C298)&gt;0,"дубль","учтена"))))))</f>
        <v/>
      </c>
      <c r="E298" t="str">
        <f>IF(D298&lt;&gt;"учтена","",1+COUNTIFS($B$2:$B$601,B298,$A$2:$A$601,"&lt;"&amp;A298,$D$2:$D$601,"учтена")+COUNTIFS($B$1:B297,B298,$A$1:A297,A298,$D$1:D297,"учтена"))</f>
        <v/>
      </c>
      <c r="F298" t="str">
        <f>IF(D298&lt;&gt;"учтена","",IF(COUNTIF(Обращения!$B$2:$B$401,B298)=0,"нет обращения","есть"))</f>
        <v/>
      </c>
    </row>
    <row r="299">
      <c r="A299" s="2" t="n"/>
      <c r="B299" s="10" t="n"/>
      <c r="C299" s="11" t="n"/>
      <c r="D299" t="str">
        <f>IF(AND(A299="",B299="",C299=""),"",IF(A299="","нет даты",IF(B299="","нет клиента",IF(NOT(ISNUMBER(C299)),"нет суммы",IF(A299&gt;Показатели!$B$6,"после среза",IF(COUNTIFS($A$1:A298,A299,$B$1:B298,B299,$C$1:C298,C299)&gt;0,"дубль","учтена"))))))</f>
        <v/>
      </c>
      <c r="E299" t="str">
        <f>IF(D299&lt;&gt;"учтена","",1+COUNTIFS($B$2:$B$601,B299,$A$2:$A$601,"&lt;"&amp;A299,$D$2:$D$601,"учтена")+COUNTIFS($B$1:B298,B299,$A$1:A298,A299,$D$1:D298,"учтена"))</f>
        <v/>
      </c>
      <c r="F299" t="str">
        <f>IF(D299&lt;&gt;"учтена","",IF(COUNTIF(Обращения!$B$2:$B$401,B299)=0,"нет обращения","есть"))</f>
        <v/>
      </c>
    </row>
    <row r="300">
      <c r="A300" s="2" t="n"/>
      <c r="B300" s="10" t="n"/>
      <c r="C300" s="11" t="n"/>
      <c r="D300" t="str">
        <f>IF(AND(A300="",B300="",C300=""),"",IF(A300="","нет даты",IF(B300="","нет клиента",IF(NOT(ISNUMBER(C300)),"нет суммы",IF(A300&gt;Показатели!$B$6,"после среза",IF(COUNTIFS($A$1:A299,A300,$B$1:B299,B300,$C$1:C299,C300)&gt;0,"дубль","учтена"))))))</f>
        <v/>
      </c>
      <c r="E300" t="str">
        <f>IF(D300&lt;&gt;"учтена","",1+COUNTIFS($B$2:$B$601,B300,$A$2:$A$601,"&lt;"&amp;A300,$D$2:$D$601,"учтена")+COUNTIFS($B$1:B299,B300,$A$1:A299,A300,$D$1:D299,"учтена"))</f>
        <v/>
      </c>
      <c r="F300" t="str">
        <f>IF(D300&lt;&gt;"учтена","",IF(COUNTIF(Обращения!$B$2:$B$401,B300)=0,"нет обращения","есть"))</f>
        <v/>
      </c>
    </row>
    <row r="301">
      <c r="A301" s="2" t="n"/>
      <c r="B301" s="10" t="n"/>
      <c r="C301" s="11" t="n"/>
      <c r="D301" t="str">
        <f>IF(AND(A301="",B301="",C301=""),"",IF(A301="","нет даты",IF(B301="","нет клиента",IF(NOT(ISNUMBER(C301)),"нет суммы",IF(A301&gt;Показатели!$B$6,"после среза",IF(COUNTIFS($A$1:A300,A301,$B$1:B300,B301,$C$1:C300,C301)&gt;0,"дубль","учтена"))))))</f>
        <v/>
      </c>
      <c r="E301" t="str">
        <f>IF(D301&lt;&gt;"учтена","",1+COUNTIFS($B$2:$B$601,B301,$A$2:$A$601,"&lt;"&amp;A301,$D$2:$D$601,"учтена")+COUNTIFS($B$1:B300,B301,$A$1:A300,A301,$D$1:D300,"учтена"))</f>
        <v/>
      </c>
      <c r="F301" t="str">
        <f>IF(D301&lt;&gt;"учтена","",IF(COUNTIF(Обращения!$B$2:$B$401,B301)=0,"нет обращения","есть"))</f>
        <v/>
      </c>
    </row>
    <row r="302">
      <c r="A302" s="2" t="n"/>
      <c r="B302" s="10" t="n"/>
      <c r="C302" s="11" t="n"/>
      <c r="D302" t="str">
        <f>IF(AND(A302="",B302="",C302=""),"",IF(A302="","нет даты",IF(B302="","нет клиента",IF(NOT(ISNUMBER(C302)),"нет суммы",IF(A302&gt;Показатели!$B$6,"после среза",IF(COUNTIFS($A$1:A301,A302,$B$1:B301,B302,$C$1:C301,C302)&gt;0,"дубль","учтена"))))))</f>
        <v/>
      </c>
      <c r="E302" t="str">
        <f>IF(D302&lt;&gt;"учтена","",1+COUNTIFS($B$2:$B$601,B302,$A$2:$A$601,"&lt;"&amp;A302,$D$2:$D$601,"учтена")+COUNTIFS($B$1:B301,B302,$A$1:A301,A302,$D$1:D301,"учтена"))</f>
        <v/>
      </c>
      <c r="F302" t="str">
        <f>IF(D302&lt;&gt;"учтена","",IF(COUNTIF(Обращения!$B$2:$B$401,B302)=0,"нет обращения","есть"))</f>
        <v/>
      </c>
    </row>
    <row r="303">
      <c r="A303" s="2" t="n"/>
      <c r="B303" s="10" t="n"/>
      <c r="C303" s="11" t="n"/>
      <c r="D303" t="str">
        <f>IF(AND(A303="",B303="",C303=""),"",IF(A303="","нет даты",IF(B303="","нет клиента",IF(NOT(ISNUMBER(C303)),"нет суммы",IF(A303&gt;Показатели!$B$6,"после среза",IF(COUNTIFS($A$1:A302,A303,$B$1:B302,B303,$C$1:C302,C303)&gt;0,"дубль","учтена"))))))</f>
        <v/>
      </c>
      <c r="E303" t="str">
        <f>IF(D303&lt;&gt;"учтена","",1+COUNTIFS($B$2:$B$601,B303,$A$2:$A$601,"&lt;"&amp;A303,$D$2:$D$601,"учтена")+COUNTIFS($B$1:B302,B303,$A$1:A302,A303,$D$1:D302,"учтена"))</f>
        <v/>
      </c>
      <c r="F303" t="str">
        <f>IF(D303&lt;&gt;"учтена","",IF(COUNTIF(Обращения!$B$2:$B$401,B303)=0,"нет обращения","есть"))</f>
        <v/>
      </c>
    </row>
    <row r="304">
      <c r="A304" s="2" t="n"/>
      <c r="B304" s="10" t="n"/>
      <c r="C304" s="11" t="n"/>
      <c r="D304" t="str">
        <f>IF(AND(A304="",B304="",C304=""),"",IF(A304="","нет даты",IF(B304="","нет клиента",IF(NOT(ISNUMBER(C304)),"нет суммы",IF(A304&gt;Показатели!$B$6,"после среза",IF(COUNTIFS($A$1:A303,A304,$B$1:B303,B304,$C$1:C303,C304)&gt;0,"дубль","учтена"))))))</f>
        <v/>
      </c>
      <c r="E304" t="str">
        <f>IF(D304&lt;&gt;"учтена","",1+COUNTIFS($B$2:$B$601,B304,$A$2:$A$601,"&lt;"&amp;A304,$D$2:$D$601,"учтена")+COUNTIFS($B$1:B303,B304,$A$1:A303,A304,$D$1:D303,"учтена"))</f>
        <v/>
      </c>
      <c r="F304" t="str">
        <f>IF(D304&lt;&gt;"учтена","",IF(COUNTIF(Обращения!$B$2:$B$401,B304)=0,"нет обращения","есть"))</f>
        <v/>
      </c>
    </row>
    <row r="305">
      <c r="A305" s="2" t="n"/>
      <c r="B305" s="10" t="n"/>
      <c r="C305" s="11" t="n"/>
      <c r="D305" t="str">
        <f>IF(AND(A305="",B305="",C305=""),"",IF(A305="","нет даты",IF(B305="","нет клиента",IF(NOT(ISNUMBER(C305)),"нет суммы",IF(A305&gt;Показатели!$B$6,"после среза",IF(COUNTIFS($A$1:A304,A305,$B$1:B304,B305,$C$1:C304,C305)&gt;0,"дубль","учтена"))))))</f>
        <v/>
      </c>
      <c r="E305" t="str">
        <f>IF(D305&lt;&gt;"учтена","",1+COUNTIFS($B$2:$B$601,B305,$A$2:$A$601,"&lt;"&amp;A305,$D$2:$D$601,"учтена")+COUNTIFS($B$1:B304,B305,$A$1:A304,A305,$D$1:D304,"учтена"))</f>
        <v/>
      </c>
      <c r="F305" t="str">
        <f>IF(D305&lt;&gt;"учтена","",IF(COUNTIF(Обращения!$B$2:$B$401,B305)=0,"нет обращения","есть"))</f>
        <v/>
      </c>
    </row>
    <row r="306">
      <c r="A306" s="2" t="n"/>
      <c r="B306" s="10" t="n"/>
      <c r="C306" s="11" t="n"/>
      <c r="D306" t="str">
        <f>IF(AND(A306="",B306="",C306=""),"",IF(A306="","нет даты",IF(B306="","нет клиента",IF(NOT(ISNUMBER(C306)),"нет суммы",IF(A306&gt;Показатели!$B$6,"после среза",IF(COUNTIFS($A$1:A305,A306,$B$1:B305,B306,$C$1:C305,C306)&gt;0,"дубль","учтена"))))))</f>
        <v/>
      </c>
      <c r="E306" t="str">
        <f>IF(D306&lt;&gt;"учтена","",1+COUNTIFS($B$2:$B$601,B306,$A$2:$A$601,"&lt;"&amp;A306,$D$2:$D$601,"учтена")+COUNTIFS($B$1:B305,B306,$A$1:A305,A306,$D$1:D305,"учтена"))</f>
        <v/>
      </c>
      <c r="F306" t="str">
        <f>IF(D306&lt;&gt;"учтена","",IF(COUNTIF(Обращения!$B$2:$B$401,B306)=0,"нет обращения","есть"))</f>
        <v/>
      </c>
    </row>
    <row r="307">
      <c r="A307" s="2" t="n"/>
      <c r="B307" s="10" t="n"/>
      <c r="C307" s="11" t="n"/>
      <c r="D307" t="str">
        <f>IF(AND(A307="",B307="",C307=""),"",IF(A307="","нет даты",IF(B307="","нет клиента",IF(NOT(ISNUMBER(C307)),"нет суммы",IF(A307&gt;Показатели!$B$6,"после среза",IF(COUNTIFS($A$1:A306,A307,$B$1:B306,B307,$C$1:C306,C307)&gt;0,"дубль","учтена"))))))</f>
        <v/>
      </c>
      <c r="E307" t="str">
        <f>IF(D307&lt;&gt;"учтена","",1+COUNTIFS($B$2:$B$601,B307,$A$2:$A$601,"&lt;"&amp;A307,$D$2:$D$601,"учтена")+COUNTIFS($B$1:B306,B307,$A$1:A306,A307,$D$1:D306,"учтена"))</f>
        <v/>
      </c>
      <c r="F307" t="str">
        <f>IF(D307&lt;&gt;"учтена","",IF(COUNTIF(Обращения!$B$2:$B$401,B307)=0,"нет обращения","есть"))</f>
        <v/>
      </c>
    </row>
    <row r="308">
      <c r="A308" s="2" t="n"/>
      <c r="B308" s="10" t="n"/>
      <c r="C308" s="11" t="n"/>
      <c r="D308" t="str">
        <f>IF(AND(A308="",B308="",C308=""),"",IF(A308="","нет даты",IF(B308="","нет клиента",IF(NOT(ISNUMBER(C308)),"нет суммы",IF(A308&gt;Показатели!$B$6,"после среза",IF(COUNTIFS($A$1:A307,A308,$B$1:B307,B308,$C$1:C307,C308)&gt;0,"дубль","учтена"))))))</f>
        <v/>
      </c>
      <c r="E308" t="str">
        <f>IF(D308&lt;&gt;"учтена","",1+COUNTIFS($B$2:$B$601,B308,$A$2:$A$601,"&lt;"&amp;A308,$D$2:$D$601,"учтена")+COUNTIFS($B$1:B307,B308,$A$1:A307,A308,$D$1:D307,"учтена"))</f>
        <v/>
      </c>
      <c r="F308" t="str">
        <f>IF(D308&lt;&gt;"учтена","",IF(COUNTIF(Обращения!$B$2:$B$401,B308)=0,"нет обращения","есть"))</f>
        <v/>
      </c>
    </row>
    <row r="309">
      <c r="A309" s="2" t="n"/>
      <c r="B309" s="10" t="n"/>
      <c r="C309" s="11" t="n"/>
      <c r="D309" t="str">
        <f>IF(AND(A309="",B309="",C309=""),"",IF(A309="","нет даты",IF(B309="","нет клиента",IF(NOT(ISNUMBER(C309)),"нет суммы",IF(A309&gt;Показатели!$B$6,"после среза",IF(COUNTIFS($A$1:A308,A309,$B$1:B308,B309,$C$1:C308,C309)&gt;0,"дубль","учтена"))))))</f>
        <v/>
      </c>
      <c r="E309" t="str">
        <f>IF(D309&lt;&gt;"учтена","",1+COUNTIFS($B$2:$B$601,B309,$A$2:$A$601,"&lt;"&amp;A309,$D$2:$D$601,"учтена")+COUNTIFS($B$1:B308,B309,$A$1:A308,A309,$D$1:D308,"учтена"))</f>
        <v/>
      </c>
      <c r="F309" t="str">
        <f>IF(D309&lt;&gt;"учтена","",IF(COUNTIF(Обращения!$B$2:$B$401,B309)=0,"нет обращения","есть"))</f>
        <v/>
      </c>
    </row>
    <row r="310">
      <c r="A310" s="2" t="n"/>
      <c r="B310" s="10" t="n"/>
      <c r="C310" s="11" t="n"/>
      <c r="D310" t="str">
        <f>IF(AND(A310="",B310="",C310=""),"",IF(A310="","нет даты",IF(B310="","нет клиента",IF(NOT(ISNUMBER(C310)),"нет суммы",IF(A310&gt;Показатели!$B$6,"после среза",IF(COUNTIFS($A$1:A309,A310,$B$1:B309,B310,$C$1:C309,C310)&gt;0,"дубль","учтена"))))))</f>
        <v/>
      </c>
      <c r="E310" t="str">
        <f>IF(D310&lt;&gt;"учтена","",1+COUNTIFS($B$2:$B$601,B310,$A$2:$A$601,"&lt;"&amp;A310,$D$2:$D$601,"учтена")+COUNTIFS($B$1:B309,B310,$A$1:A309,A310,$D$1:D309,"учтена"))</f>
        <v/>
      </c>
      <c r="F310" t="str">
        <f>IF(D310&lt;&gt;"учтена","",IF(COUNTIF(Обращения!$B$2:$B$401,B310)=0,"нет обращения","есть"))</f>
        <v/>
      </c>
    </row>
    <row r="311">
      <c r="A311" s="2" t="n"/>
      <c r="B311" s="10" t="n"/>
      <c r="C311" s="11" t="n"/>
      <c r="D311" t="str">
        <f>IF(AND(A311="",B311="",C311=""),"",IF(A311="","нет даты",IF(B311="","нет клиента",IF(NOT(ISNUMBER(C311)),"нет суммы",IF(A311&gt;Показатели!$B$6,"после среза",IF(COUNTIFS($A$1:A310,A311,$B$1:B310,B311,$C$1:C310,C311)&gt;0,"дубль","учтена"))))))</f>
        <v/>
      </c>
      <c r="E311" t="str">
        <f>IF(D311&lt;&gt;"учтена","",1+COUNTIFS($B$2:$B$601,B311,$A$2:$A$601,"&lt;"&amp;A311,$D$2:$D$601,"учтена")+COUNTIFS($B$1:B310,B311,$A$1:A310,A311,$D$1:D310,"учтена"))</f>
        <v/>
      </c>
      <c r="F311" t="str">
        <f>IF(D311&lt;&gt;"учтена","",IF(COUNTIF(Обращения!$B$2:$B$401,B311)=0,"нет обращения","есть"))</f>
        <v/>
      </c>
    </row>
    <row r="312">
      <c r="A312" s="2" t="n"/>
      <c r="B312" s="10" t="n"/>
      <c r="C312" s="11" t="n"/>
      <c r="D312" t="str">
        <f>IF(AND(A312="",B312="",C312=""),"",IF(A312="","нет даты",IF(B312="","нет клиента",IF(NOT(ISNUMBER(C312)),"нет суммы",IF(A312&gt;Показатели!$B$6,"после среза",IF(COUNTIFS($A$1:A311,A312,$B$1:B311,B312,$C$1:C311,C312)&gt;0,"дубль","учтена"))))))</f>
        <v/>
      </c>
      <c r="E312" t="str">
        <f>IF(D312&lt;&gt;"учтена","",1+COUNTIFS($B$2:$B$601,B312,$A$2:$A$601,"&lt;"&amp;A312,$D$2:$D$601,"учтена")+COUNTIFS($B$1:B311,B312,$A$1:A311,A312,$D$1:D311,"учтена"))</f>
        <v/>
      </c>
      <c r="F312" t="str">
        <f>IF(D312&lt;&gt;"учтена","",IF(COUNTIF(Обращения!$B$2:$B$401,B312)=0,"нет обращения","есть"))</f>
        <v/>
      </c>
    </row>
    <row r="313">
      <c r="A313" s="2" t="n"/>
      <c r="B313" s="10" t="n"/>
      <c r="C313" s="11" t="n"/>
      <c r="D313" t="str">
        <f>IF(AND(A313="",B313="",C313=""),"",IF(A313="","нет даты",IF(B313="","нет клиента",IF(NOT(ISNUMBER(C313)),"нет суммы",IF(A313&gt;Показатели!$B$6,"после среза",IF(COUNTIFS($A$1:A312,A313,$B$1:B312,B313,$C$1:C312,C313)&gt;0,"дубль","учтена"))))))</f>
        <v/>
      </c>
      <c r="E313" t="str">
        <f>IF(D313&lt;&gt;"учтена","",1+COUNTIFS($B$2:$B$601,B313,$A$2:$A$601,"&lt;"&amp;A313,$D$2:$D$601,"учтена")+COUNTIFS($B$1:B312,B313,$A$1:A312,A313,$D$1:D312,"учтена"))</f>
        <v/>
      </c>
      <c r="F313" t="str">
        <f>IF(D313&lt;&gt;"учтена","",IF(COUNTIF(Обращения!$B$2:$B$401,B313)=0,"нет обращения","есть"))</f>
        <v/>
      </c>
    </row>
    <row r="314">
      <c r="A314" s="2" t="n"/>
      <c r="B314" s="10" t="n"/>
      <c r="C314" s="11" t="n"/>
      <c r="D314" t="str">
        <f>IF(AND(A314="",B314="",C314=""),"",IF(A314="","нет даты",IF(B314="","нет клиента",IF(NOT(ISNUMBER(C314)),"нет суммы",IF(A314&gt;Показатели!$B$6,"после среза",IF(COUNTIFS($A$1:A313,A314,$B$1:B313,B314,$C$1:C313,C314)&gt;0,"дубль","учтена"))))))</f>
        <v/>
      </c>
      <c r="E314" t="str">
        <f>IF(D314&lt;&gt;"учтена","",1+COUNTIFS($B$2:$B$601,B314,$A$2:$A$601,"&lt;"&amp;A314,$D$2:$D$601,"учтена")+COUNTIFS($B$1:B313,B314,$A$1:A313,A314,$D$1:D313,"учтена"))</f>
        <v/>
      </c>
      <c r="F314" t="str">
        <f>IF(D314&lt;&gt;"учтена","",IF(COUNTIF(Обращения!$B$2:$B$401,B314)=0,"нет обращения","есть"))</f>
        <v/>
      </c>
    </row>
    <row r="315">
      <c r="A315" s="2" t="n"/>
      <c r="B315" s="10" t="n"/>
      <c r="C315" s="11" t="n"/>
      <c r="D315" t="str">
        <f>IF(AND(A315="",B315="",C315=""),"",IF(A315="","нет даты",IF(B315="","нет клиента",IF(NOT(ISNUMBER(C315)),"нет суммы",IF(A315&gt;Показатели!$B$6,"после среза",IF(COUNTIFS($A$1:A314,A315,$B$1:B314,B315,$C$1:C314,C315)&gt;0,"дубль","учтена"))))))</f>
        <v/>
      </c>
      <c r="E315" t="str">
        <f>IF(D315&lt;&gt;"учтена","",1+COUNTIFS($B$2:$B$601,B315,$A$2:$A$601,"&lt;"&amp;A315,$D$2:$D$601,"учтена")+COUNTIFS($B$1:B314,B315,$A$1:A314,A315,$D$1:D314,"учтена"))</f>
        <v/>
      </c>
      <c r="F315" t="str">
        <f>IF(D315&lt;&gt;"учтена","",IF(COUNTIF(Обращения!$B$2:$B$401,B315)=0,"нет обращения","есть"))</f>
        <v/>
      </c>
    </row>
    <row r="316">
      <c r="A316" s="2" t="n"/>
      <c r="B316" s="10" t="n"/>
      <c r="C316" s="11" t="n"/>
      <c r="D316" t="str">
        <f>IF(AND(A316="",B316="",C316=""),"",IF(A316="","нет даты",IF(B316="","нет клиента",IF(NOT(ISNUMBER(C316)),"нет суммы",IF(A316&gt;Показатели!$B$6,"после среза",IF(COUNTIFS($A$1:A315,A316,$B$1:B315,B316,$C$1:C315,C316)&gt;0,"дубль","учтена"))))))</f>
        <v/>
      </c>
      <c r="E316" t="str">
        <f>IF(D316&lt;&gt;"учтена","",1+COUNTIFS($B$2:$B$601,B316,$A$2:$A$601,"&lt;"&amp;A316,$D$2:$D$601,"учтена")+COUNTIFS($B$1:B315,B316,$A$1:A315,A316,$D$1:D315,"учтена"))</f>
        <v/>
      </c>
      <c r="F316" t="str">
        <f>IF(D316&lt;&gt;"учтена","",IF(COUNTIF(Обращения!$B$2:$B$401,B316)=0,"нет обращения","есть"))</f>
        <v/>
      </c>
    </row>
    <row r="317">
      <c r="A317" s="2" t="n"/>
      <c r="B317" s="10" t="n"/>
      <c r="C317" s="11" t="n"/>
      <c r="D317" t="str">
        <f>IF(AND(A317="",B317="",C317=""),"",IF(A317="","нет даты",IF(B317="","нет клиента",IF(NOT(ISNUMBER(C317)),"нет суммы",IF(A317&gt;Показатели!$B$6,"после среза",IF(COUNTIFS($A$1:A316,A317,$B$1:B316,B317,$C$1:C316,C317)&gt;0,"дубль","учтена"))))))</f>
        <v/>
      </c>
      <c r="E317" t="str">
        <f>IF(D317&lt;&gt;"учтена","",1+COUNTIFS($B$2:$B$601,B317,$A$2:$A$601,"&lt;"&amp;A317,$D$2:$D$601,"учтена")+COUNTIFS($B$1:B316,B317,$A$1:A316,A317,$D$1:D316,"учтена"))</f>
        <v/>
      </c>
      <c r="F317" t="str">
        <f>IF(D317&lt;&gt;"учтена","",IF(COUNTIF(Обращения!$B$2:$B$401,B317)=0,"нет обращения","есть"))</f>
        <v/>
      </c>
    </row>
    <row r="318">
      <c r="A318" s="2" t="n"/>
      <c r="B318" s="10" t="n"/>
      <c r="C318" s="11" t="n"/>
      <c r="D318" t="str">
        <f>IF(AND(A318="",B318="",C318=""),"",IF(A318="","нет даты",IF(B318="","нет клиента",IF(NOT(ISNUMBER(C318)),"нет суммы",IF(A318&gt;Показатели!$B$6,"после среза",IF(COUNTIFS($A$1:A317,A318,$B$1:B317,B318,$C$1:C317,C318)&gt;0,"дубль","учтена"))))))</f>
        <v/>
      </c>
      <c r="E318" t="str">
        <f>IF(D318&lt;&gt;"учтена","",1+COUNTIFS($B$2:$B$601,B318,$A$2:$A$601,"&lt;"&amp;A318,$D$2:$D$601,"учтена")+COUNTIFS($B$1:B317,B318,$A$1:A317,A318,$D$1:D317,"учтена"))</f>
        <v/>
      </c>
      <c r="F318" t="str">
        <f>IF(D318&lt;&gt;"учтена","",IF(COUNTIF(Обращения!$B$2:$B$401,B318)=0,"нет обращения","есть"))</f>
        <v/>
      </c>
    </row>
    <row r="319">
      <c r="A319" s="2" t="n"/>
      <c r="B319" s="10" t="n"/>
      <c r="C319" s="11" t="n"/>
      <c r="D319" t="str">
        <f>IF(AND(A319="",B319="",C319=""),"",IF(A319="","нет даты",IF(B319="","нет клиента",IF(NOT(ISNUMBER(C319)),"нет суммы",IF(A319&gt;Показатели!$B$6,"после среза",IF(COUNTIFS($A$1:A318,A319,$B$1:B318,B319,$C$1:C318,C319)&gt;0,"дубль","учтена"))))))</f>
        <v/>
      </c>
      <c r="E319" t="str">
        <f>IF(D319&lt;&gt;"учтена","",1+COUNTIFS($B$2:$B$601,B319,$A$2:$A$601,"&lt;"&amp;A319,$D$2:$D$601,"учтена")+COUNTIFS($B$1:B318,B319,$A$1:A318,A319,$D$1:D318,"учтена"))</f>
        <v/>
      </c>
      <c r="F319" t="str">
        <f>IF(D319&lt;&gt;"учтена","",IF(COUNTIF(Обращения!$B$2:$B$401,B319)=0,"нет обращения","есть"))</f>
        <v/>
      </c>
    </row>
    <row r="320">
      <c r="A320" s="2" t="n"/>
      <c r="B320" s="10" t="n"/>
      <c r="C320" s="11" t="n"/>
      <c r="D320" t="str">
        <f>IF(AND(A320="",B320="",C320=""),"",IF(A320="","нет даты",IF(B320="","нет клиента",IF(NOT(ISNUMBER(C320)),"нет суммы",IF(A320&gt;Показатели!$B$6,"после среза",IF(COUNTIFS($A$1:A319,A320,$B$1:B319,B320,$C$1:C319,C320)&gt;0,"дубль","учтена"))))))</f>
        <v/>
      </c>
      <c r="E320" t="str">
        <f>IF(D320&lt;&gt;"учтена","",1+COUNTIFS($B$2:$B$601,B320,$A$2:$A$601,"&lt;"&amp;A320,$D$2:$D$601,"учтена")+COUNTIFS($B$1:B319,B320,$A$1:A319,A320,$D$1:D319,"учтена"))</f>
        <v/>
      </c>
      <c r="F320" t="str">
        <f>IF(D320&lt;&gt;"учтена","",IF(COUNTIF(Обращения!$B$2:$B$401,B320)=0,"нет обращения","есть"))</f>
        <v/>
      </c>
    </row>
    <row r="321">
      <c r="A321" s="2" t="n"/>
      <c r="B321" s="10" t="n"/>
      <c r="C321" s="11" t="n"/>
      <c r="D321" t="str">
        <f>IF(AND(A321="",B321="",C321=""),"",IF(A321="","нет даты",IF(B321="","нет клиента",IF(NOT(ISNUMBER(C321)),"нет суммы",IF(A321&gt;Показатели!$B$6,"после среза",IF(COUNTIFS($A$1:A320,A321,$B$1:B320,B321,$C$1:C320,C321)&gt;0,"дубль","учтена"))))))</f>
        <v/>
      </c>
      <c r="E321" t="str">
        <f>IF(D321&lt;&gt;"учтена","",1+COUNTIFS($B$2:$B$601,B321,$A$2:$A$601,"&lt;"&amp;A321,$D$2:$D$601,"учтена")+COUNTIFS($B$1:B320,B321,$A$1:A320,A321,$D$1:D320,"учтена"))</f>
        <v/>
      </c>
      <c r="F321" t="str">
        <f>IF(D321&lt;&gt;"учтена","",IF(COUNTIF(Обращения!$B$2:$B$401,B321)=0,"нет обращения","есть"))</f>
        <v/>
      </c>
    </row>
    <row r="322">
      <c r="A322" s="2" t="n"/>
      <c r="B322" s="10" t="n"/>
      <c r="C322" s="11" t="n"/>
      <c r="D322" t="str">
        <f>IF(AND(A322="",B322="",C322=""),"",IF(A322="","нет даты",IF(B322="","нет клиента",IF(NOT(ISNUMBER(C322)),"нет суммы",IF(A322&gt;Показатели!$B$6,"после среза",IF(COUNTIFS($A$1:A321,A322,$B$1:B321,B322,$C$1:C321,C322)&gt;0,"дубль","учтена"))))))</f>
        <v/>
      </c>
      <c r="E322" t="str">
        <f>IF(D322&lt;&gt;"учтена","",1+COUNTIFS($B$2:$B$601,B322,$A$2:$A$601,"&lt;"&amp;A322,$D$2:$D$601,"учтена")+COUNTIFS($B$1:B321,B322,$A$1:A321,A322,$D$1:D321,"учтена"))</f>
        <v/>
      </c>
      <c r="F322" t="str">
        <f>IF(D322&lt;&gt;"учтена","",IF(COUNTIF(Обращения!$B$2:$B$401,B322)=0,"нет обращения","есть"))</f>
        <v/>
      </c>
    </row>
    <row r="323">
      <c r="A323" s="2" t="n"/>
      <c r="B323" s="10" t="n"/>
      <c r="C323" s="11" t="n"/>
      <c r="D323" t="str">
        <f>IF(AND(A323="",B323="",C323=""),"",IF(A323="","нет даты",IF(B323="","нет клиента",IF(NOT(ISNUMBER(C323)),"нет суммы",IF(A323&gt;Показатели!$B$6,"после среза",IF(COUNTIFS($A$1:A322,A323,$B$1:B322,B323,$C$1:C322,C323)&gt;0,"дубль","учтена"))))))</f>
        <v/>
      </c>
      <c r="E323" t="str">
        <f>IF(D323&lt;&gt;"учтена","",1+COUNTIFS($B$2:$B$601,B323,$A$2:$A$601,"&lt;"&amp;A323,$D$2:$D$601,"учтена")+COUNTIFS($B$1:B322,B323,$A$1:A322,A323,$D$1:D322,"учтена"))</f>
        <v/>
      </c>
      <c r="F323" t="str">
        <f>IF(D323&lt;&gt;"учтена","",IF(COUNTIF(Обращения!$B$2:$B$401,B323)=0,"нет обращения","есть"))</f>
        <v/>
      </c>
    </row>
    <row r="324">
      <c r="A324" s="2" t="n"/>
      <c r="B324" s="10" t="n"/>
      <c r="C324" s="11" t="n"/>
      <c r="D324" t="str">
        <f>IF(AND(A324="",B324="",C324=""),"",IF(A324="","нет даты",IF(B324="","нет клиента",IF(NOT(ISNUMBER(C324)),"нет суммы",IF(A324&gt;Показатели!$B$6,"после среза",IF(COUNTIFS($A$1:A323,A324,$B$1:B323,B324,$C$1:C323,C324)&gt;0,"дубль","учтена"))))))</f>
        <v/>
      </c>
      <c r="E324" t="str">
        <f>IF(D324&lt;&gt;"учтена","",1+COUNTIFS($B$2:$B$601,B324,$A$2:$A$601,"&lt;"&amp;A324,$D$2:$D$601,"учтена")+COUNTIFS($B$1:B323,B324,$A$1:A323,A324,$D$1:D323,"учтена"))</f>
        <v/>
      </c>
      <c r="F324" t="str">
        <f>IF(D324&lt;&gt;"учтена","",IF(COUNTIF(Обращения!$B$2:$B$401,B324)=0,"нет обращения","есть"))</f>
        <v/>
      </c>
    </row>
    <row r="325">
      <c r="A325" s="2" t="n"/>
      <c r="B325" s="10" t="n"/>
      <c r="C325" s="11" t="n"/>
      <c r="D325" t="str">
        <f>IF(AND(A325="",B325="",C325=""),"",IF(A325="","нет даты",IF(B325="","нет клиента",IF(NOT(ISNUMBER(C325)),"нет суммы",IF(A325&gt;Показатели!$B$6,"после среза",IF(COUNTIFS($A$1:A324,A325,$B$1:B324,B325,$C$1:C324,C325)&gt;0,"дубль","учтена"))))))</f>
        <v/>
      </c>
      <c r="E325" t="str">
        <f>IF(D325&lt;&gt;"учтена","",1+COUNTIFS($B$2:$B$601,B325,$A$2:$A$601,"&lt;"&amp;A325,$D$2:$D$601,"учтена")+COUNTIFS($B$1:B324,B325,$A$1:A324,A325,$D$1:D324,"учтена"))</f>
        <v/>
      </c>
      <c r="F325" t="str">
        <f>IF(D325&lt;&gt;"учтена","",IF(COUNTIF(Обращения!$B$2:$B$401,B325)=0,"нет обращения","есть"))</f>
        <v/>
      </c>
    </row>
    <row r="326">
      <c r="A326" s="2" t="n"/>
      <c r="B326" s="10" t="n"/>
      <c r="C326" s="11" t="n"/>
      <c r="D326" t="str">
        <f>IF(AND(A326="",B326="",C326=""),"",IF(A326="","нет даты",IF(B326="","нет клиента",IF(NOT(ISNUMBER(C326)),"нет суммы",IF(A326&gt;Показатели!$B$6,"после среза",IF(COUNTIFS($A$1:A325,A326,$B$1:B325,B326,$C$1:C325,C326)&gt;0,"дубль","учтена"))))))</f>
        <v/>
      </c>
      <c r="E326" t="str">
        <f>IF(D326&lt;&gt;"учтена","",1+COUNTIFS($B$2:$B$601,B326,$A$2:$A$601,"&lt;"&amp;A326,$D$2:$D$601,"учтена")+COUNTIFS($B$1:B325,B326,$A$1:A325,A326,$D$1:D325,"учтена"))</f>
        <v/>
      </c>
      <c r="F326" t="str">
        <f>IF(D326&lt;&gt;"учтена","",IF(COUNTIF(Обращения!$B$2:$B$401,B326)=0,"нет обращения","есть"))</f>
        <v/>
      </c>
    </row>
    <row r="327">
      <c r="A327" s="2" t="n"/>
      <c r="B327" s="10" t="n"/>
      <c r="C327" s="11" t="n"/>
      <c r="D327" t="str">
        <f>IF(AND(A327="",B327="",C327=""),"",IF(A327="","нет даты",IF(B327="","нет клиента",IF(NOT(ISNUMBER(C327)),"нет суммы",IF(A327&gt;Показатели!$B$6,"после среза",IF(COUNTIFS($A$1:A326,A327,$B$1:B326,B327,$C$1:C326,C327)&gt;0,"дубль","учтена"))))))</f>
        <v/>
      </c>
      <c r="E327" t="str">
        <f>IF(D327&lt;&gt;"учтена","",1+COUNTIFS($B$2:$B$601,B327,$A$2:$A$601,"&lt;"&amp;A327,$D$2:$D$601,"учтена")+COUNTIFS($B$1:B326,B327,$A$1:A326,A327,$D$1:D326,"учтена"))</f>
        <v/>
      </c>
      <c r="F327" t="str">
        <f>IF(D327&lt;&gt;"учтена","",IF(COUNTIF(Обращения!$B$2:$B$401,B327)=0,"нет обращения","есть"))</f>
        <v/>
      </c>
    </row>
    <row r="328">
      <c r="A328" s="2" t="n"/>
      <c r="B328" s="10" t="n"/>
      <c r="C328" s="11" t="n"/>
      <c r="D328" t="str">
        <f>IF(AND(A328="",B328="",C328=""),"",IF(A328="","нет даты",IF(B328="","нет клиента",IF(NOT(ISNUMBER(C328)),"нет суммы",IF(A328&gt;Показатели!$B$6,"после среза",IF(COUNTIFS($A$1:A327,A328,$B$1:B327,B328,$C$1:C327,C328)&gt;0,"дубль","учтена"))))))</f>
        <v/>
      </c>
      <c r="E328" t="str">
        <f>IF(D328&lt;&gt;"учтена","",1+COUNTIFS($B$2:$B$601,B328,$A$2:$A$601,"&lt;"&amp;A328,$D$2:$D$601,"учтена")+COUNTIFS($B$1:B327,B328,$A$1:A327,A328,$D$1:D327,"учтена"))</f>
        <v/>
      </c>
      <c r="F328" t="str">
        <f>IF(D328&lt;&gt;"учтена","",IF(COUNTIF(Обращения!$B$2:$B$401,B328)=0,"нет обращения","есть"))</f>
        <v/>
      </c>
    </row>
    <row r="329">
      <c r="A329" s="2" t="n"/>
      <c r="B329" s="10" t="n"/>
      <c r="C329" s="11" t="n"/>
      <c r="D329" t="str">
        <f>IF(AND(A329="",B329="",C329=""),"",IF(A329="","нет даты",IF(B329="","нет клиента",IF(NOT(ISNUMBER(C329)),"нет суммы",IF(A329&gt;Показатели!$B$6,"после среза",IF(COUNTIFS($A$1:A328,A329,$B$1:B328,B329,$C$1:C328,C329)&gt;0,"дубль","учтена"))))))</f>
        <v/>
      </c>
      <c r="E329" t="str">
        <f>IF(D329&lt;&gt;"учтена","",1+COUNTIFS($B$2:$B$601,B329,$A$2:$A$601,"&lt;"&amp;A329,$D$2:$D$601,"учтена")+COUNTIFS($B$1:B328,B329,$A$1:A328,A329,$D$1:D328,"учтена"))</f>
        <v/>
      </c>
      <c r="F329" t="str">
        <f>IF(D329&lt;&gt;"учтена","",IF(COUNTIF(Обращения!$B$2:$B$401,B329)=0,"нет обращения","есть"))</f>
        <v/>
      </c>
    </row>
    <row r="330">
      <c r="A330" s="2" t="n"/>
      <c r="B330" s="10" t="n"/>
      <c r="C330" s="11" t="n"/>
      <c r="D330" t="str">
        <f>IF(AND(A330="",B330="",C330=""),"",IF(A330="","нет даты",IF(B330="","нет клиента",IF(NOT(ISNUMBER(C330)),"нет суммы",IF(A330&gt;Показатели!$B$6,"после среза",IF(COUNTIFS($A$1:A329,A330,$B$1:B329,B330,$C$1:C329,C330)&gt;0,"дубль","учтена"))))))</f>
        <v/>
      </c>
      <c r="E330" t="str">
        <f>IF(D330&lt;&gt;"учтена","",1+COUNTIFS($B$2:$B$601,B330,$A$2:$A$601,"&lt;"&amp;A330,$D$2:$D$601,"учтена")+COUNTIFS($B$1:B329,B330,$A$1:A329,A330,$D$1:D329,"учтена"))</f>
        <v/>
      </c>
      <c r="F330" t="str">
        <f>IF(D330&lt;&gt;"учтена","",IF(COUNTIF(Обращения!$B$2:$B$401,B330)=0,"нет обращения","есть"))</f>
        <v/>
      </c>
    </row>
    <row r="331">
      <c r="A331" s="2" t="n"/>
      <c r="B331" s="10" t="n"/>
      <c r="C331" s="11" t="n"/>
      <c r="D331" t="str">
        <f>IF(AND(A331="",B331="",C331=""),"",IF(A331="","нет даты",IF(B331="","нет клиента",IF(NOT(ISNUMBER(C331)),"нет суммы",IF(A331&gt;Показатели!$B$6,"после среза",IF(COUNTIFS($A$1:A330,A331,$B$1:B330,B331,$C$1:C330,C331)&gt;0,"дубль","учтена"))))))</f>
        <v/>
      </c>
      <c r="E331" t="str">
        <f>IF(D331&lt;&gt;"учтена","",1+COUNTIFS($B$2:$B$601,B331,$A$2:$A$601,"&lt;"&amp;A331,$D$2:$D$601,"учтена")+COUNTIFS($B$1:B330,B331,$A$1:A330,A331,$D$1:D330,"учтена"))</f>
        <v/>
      </c>
      <c r="F331" t="str">
        <f>IF(D331&lt;&gt;"учтена","",IF(COUNTIF(Обращения!$B$2:$B$401,B331)=0,"нет обращения","есть"))</f>
        <v/>
      </c>
    </row>
    <row r="332">
      <c r="A332" s="2" t="n"/>
      <c r="B332" s="10" t="n"/>
      <c r="C332" s="11" t="n"/>
      <c r="D332" t="str">
        <f>IF(AND(A332="",B332="",C332=""),"",IF(A332="","нет даты",IF(B332="","нет клиента",IF(NOT(ISNUMBER(C332)),"нет суммы",IF(A332&gt;Показатели!$B$6,"после среза",IF(COUNTIFS($A$1:A331,A332,$B$1:B331,B332,$C$1:C331,C332)&gt;0,"дубль","учтена"))))))</f>
        <v/>
      </c>
      <c r="E332" t="str">
        <f>IF(D332&lt;&gt;"учтена","",1+COUNTIFS($B$2:$B$601,B332,$A$2:$A$601,"&lt;"&amp;A332,$D$2:$D$601,"учтена")+COUNTIFS($B$1:B331,B332,$A$1:A331,A332,$D$1:D331,"учтена"))</f>
        <v/>
      </c>
      <c r="F332" t="str">
        <f>IF(D332&lt;&gt;"учтена","",IF(COUNTIF(Обращения!$B$2:$B$401,B332)=0,"нет обращения","есть"))</f>
        <v/>
      </c>
    </row>
    <row r="333">
      <c r="A333" s="2" t="n"/>
      <c r="B333" s="10" t="n"/>
      <c r="C333" s="11" t="n"/>
      <c r="D333" t="str">
        <f>IF(AND(A333="",B333="",C333=""),"",IF(A333="","нет даты",IF(B333="","нет клиента",IF(NOT(ISNUMBER(C333)),"нет суммы",IF(A333&gt;Показатели!$B$6,"после среза",IF(COUNTIFS($A$1:A332,A333,$B$1:B332,B333,$C$1:C332,C333)&gt;0,"дубль","учтена"))))))</f>
        <v/>
      </c>
      <c r="E333" t="str">
        <f>IF(D333&lt;&gt;"учтена","",1+COUNTIFS($B$2:$B$601,B333,$A$2:$A$601,"&lt;"&amp;A333,$D$2:$D$601,"учтена")+COUNTIFS($B$1:B332,B333,$A$1:A332,A333,$D$1:D332,"учтена"))</f>
        <v/>
      </c>
      <c r="F333" t="str">
        <f>IF(D333&lt;&gt;"учтена","",IF(COUNTIF(Обращения!$B$2:$B$401,B333)=0,"нет обращения","есть"))</f>
        <v/>
      </c>
    </row>
    <row r="334">
      <c r="A334" s="2" t="n"/>
      <c r="B334" s="10" t="n"/>
      <c r="C334" s="11" t="n"/>
      <c r="D334" t="str">
        <f>IF(AND(A334="",B334="",C334=""),"",IF(A334="","нет даты",IF(B334="","нет клиента",IF(NOT(ISNUMBER(C334)),"нет суммы",IF(A334&gt;Показатели!$B$6,"после среза",IF(COUNTIFS($A$1:A333,A334,$B$1:B333,B334,$C$1:C333,C334)&gt;0,"дубль","учтена"))))))</f>
        <v/>
      </c>
      <c r="E334" t="str">
        <f>IF(D334&lt;&gt;"учтена","",1+COUNTIFS($B$2:$B$601,B334,$A$2:$A$601,"&lt;"&amp;A334,$D$2:$D$601,"учтена")+COUNTIFS($B$1:B333,B334,$A$1:A333,A334,$D$1:D333,"учтена"))</f>
        <v/>
      </c>
      <c r="F334" t="str">
        <f>IF(D334&lt;&gt;"учтена","",IF(COUNTIF(Обращения!$B$2:$B$401,B334)=0,"нет обращения","есть"))</f>
        <v/>
      </c>
    </row>
    <row r="335">
      <c r="A335" s="2" t="n"/>
      <c r="B335" s="10" t="n"/>
      <c r="C335" s="11" t="n"/>
      <c r="D335" t="str">
        <f>IF(AND(A335="",B335="",C335=""),"",IF(A335="","нет даты",IF(B335="","нет клиента",IF(NOT(ISNUMBER(C335)),"нет суммы",IF(A335&gt;Показатели!$B$6,"после среза",IF(COUNTIFS($A$1:A334,A335,$B$1:B334,B335,$C$1:C334,C335)&gt;0,"дубль","учтена"))))))</f>
        <v/>
      </c>
      <c r="E335" t="str">
        <f>IF(D335&lt;&gt;"учтена","",1+COUNTIFS($B$2:$B$601,B335,$A$2:$A$601,"&lt;"&amp;A335,$D$2:$D$601,"учтена")+COUNTIFS($B$1:B334,B335,$A$1:A334,A335,$D$1:D334,"учтена"))</f>
        <v/>
      </c>
      <c r="F335" t="str">
        <f>IF(D335&lt;&gt;"учтена","",IF(COUNTIF(Обращения!$B$2:$B$401,B335)=0,"нет обращения","есть"))</f>
        <v/>
      </c>
    </row>
    <row r="336">
      <c r="A336" s="2" t="n"/>
      <c r="B336" s="10" t="n"/>
      <c r="C336" s="11" t="n"/>
      <c r="D336" t="str">
        <f>IF(AND(A336="",B336="",C336=""),"",IF(A336="","нет даты",IF(B336="","нет клиента",IF(NOT(ISNUMBER(C336)),"нет суммы",IF(A336&gt;Показатели!$B$6,"после среза",IF(COUNTIFS($A$1:A335,A336,$B$1:B335,B336,$C$1:C335,C336)&gt;0,"дубль","учтена"))))))</f>
        <v/>
      </c>
      <c r="E336" t="str">
        <f>IF(D336&lt;&gt;"учтена","",1+COUNTIFS($B$2:$B$601,B336,$A$2:$A$601,"&lt;"&amp;A336,$D$2:$D$601,"учтена")+COUNTIFS($B$1:B335,B336,$A$1:A335,A336,$D$1:D335,"учтена"))</f>
        <v/>
      </c>
      <c r="F336" t="str">
        <f>IF(D336&lt;&gt;"учтена","",IF(COUNTIF(Обращения!$B$2:$B$401,B336)=0,"нет обращения","есть"))</f>
        <v/>
      </c>
    </row>
    <row r="337">
      <c r="A337" s="2" t="n"/>
      <c r="B337" s="10" t="n"/>
      <c r="C337" s="11" t="n"/>
      <c r="D337" t="str">
        <f>IF(AND(A337="",B337="",C337=""),"",IF(A337="","нет даты",IF(B337="","нет клиента",IF(NOT(ISNUMBER(C337)),"нет суммы",IF(A337&gt;Показатели!$B$6,"после среза",IF(COUNTIFS($A$1:A336,A337,$B$1:B336,B337,$C$1:C336,C337)&gt;0,"дубль","учтена"))))))</f>
        <v/>
      </c>
      <c r="E337" t="str">
        <f>IF(D337&lt;&gt;"учтена","",1+COUNTIFS($B$2:$B$601,B337,$A$2:$A$601,"&lt;"&amp;A337,$D$2:$D$601,"учтена")+COUNTIFS($B$1:B336,B337,$A$1:A336,A337,$D$1:D336,"учтена"))</f>
        <v/>
      </c>
      <c r="F337" t="str">
        <f>IF(D337&lt;&gt;"учтена","",IF(COUNTIF(Обращения!$B$2:$B$401,B337)=0,"нет обращения","есть"))</f>
        <v/>
      </c>
    </row>
    <row r="338">
      <c r="A338" s="2" t="n"/>
      <c r="B338" s="10" t="n"/>
      <c r="C338" s="11" t="n"/>
      <c r="D338" t="str">
        <f>IF(AND(A338="",B338="",C338=""),"",IF(A338="","нет даты",IF(B338="","нет клиента",IF(NOT(ISNUMBER(C338)),"нет суммы",IF(A338&gt;Показатели!$B$6,"после среза",IF(COUNTIFS($A$1:A337,A338,$B$1:B337,B338,$C$1:C337,C338)&gt;0,"дубль","учтена"))))))</f>
        <v/>
      </c>
      <c r="E338" t="str">
        <f>IF(D338&lt;&gt;"учтена","",1+COUNTIFS($B$2:$B$601,B338,$A$2:$A$601,"&lt;"&amp;A338,$D$2:$D$601,"учтена")+COUNTIFS($B$1:B337,B338,$A$1:A337,A338,$D$1:D337,"учтена"))</f>
        <v/>
      </c>
      <c r="F338" t="str">
        <f>IF(D338&lt;&gt;"учтена","",IF(COUNTIF(Обращения!$B$2:$B$401,B338)=0,"нет обращения","есть"))</f>
        <v/>
      </c>
    </row>
    <row r="339">
      <c r="A339" s="2" t="n"/>
      <c r="B339" s="10" t="n"/>
      <c r="C339" s="11" t="n"/>
      <c r="D339" t="str">
        <f>IF(AND(A339="",B339="",C339=""),"",IF(A339="","нет даты",IF(B339="","нет клиента",IF(NOT(ISNUMBER(C339)),"нет суммы",IF(A339&gt;Показатели!$B$6,"после среза",IF(COUNTIFS($A$1:A338,A339,$B$1:B338,B339,$C$1:C338,C339)&gt;0,"дубль","учтена"))))))</f>
        <v/>
      </c>
      <c r="E339" t="str">
        <f>IF(D339&lt;&gt;"учтена","",1+COUNTIFS($B$2:$B$601,B339,$A$2:$A$601,"&lt;"&amp;A339,$D$2:$D$601,"учтена")+COUNTIFS($B$1:B338,B339,$A$1:A338,A339,$D$1:D338,"учтена"))</f>
        <v/>
      </c>
      <c r="F339" t="str">
        <f>IF(D339&lt;&gt;"учтена","",IF(COUNTIF(Обращения!$B$2:$B$401,B339)=0,"нет обращения","есть"))</f>
        <v/>
      </c>
    </row>
    <row r="340">
      <c r="A340" s="2" t="n"/>
      <c r="B340" s="10" t="n"/>
      <c r="C340" s="11" t="n"/>
      <c r="D340" t="str">
        <f>IF(AND(A340="",B340="",C340=""),"",IF(A340="","нет даты",IF(B340="","нет клиента",IF(NOT(ISNUMBER(C340)),"нет суммы",IF(A340&gt;Показатели!$B$6,"после среза",IF(COUNTIFS($A$1:A339,A340,$B$1:B339,B340,$C$1:C339,C340)&gt;0,"дубль","учтена"))))))</f>
        <v/>
      </c>
      <c r="E340" t="str">
        <f>IF(D340&lt;&gt;"учтена","",1+COUNTIFS($B$2:$B$601,B340,$A$2:$A$601,"&lt;"&amp;A340,$D$2:$D$601,"учтена")+COUNTIFS($B$1:B339,B340,$A$1:A339,A340,$D$1:D339,"учтена"))</f>
        <v/>
      </c>
      <c r="F340" t="str">
        <f>IF(D340&lt;&gt;"учтена","",IF(COUNTIF(Обращения!$B$2:$B$401,B340)=0,"нет обращения","есть"))</f>
        <v/>
      </c>
    </row>
    <row r="341">
      <c r="A341" s="2" t="n"/>
      <c r="B341" s="10" t="n"/>
      <c r="C341" s="11" t="n"/>
      <c r="D341" t="str">
        <f>IF(AND(A341="",B341="",C341=""),"",IF(A341="","нет даты",IF(B341="","нет клиента",IF(NOT(ISNUMBER(C341)),"нет суммы",IF(A341&gt;Показатели!$B$6,"после среза",IF(COUNTIFS($A$1:A340,A341,$B$1:B340,B341,$C$1:C340,C341)&gt;0,"дубль","учтена"))))))</f>
        <v/>
      </c>
      <c r="E341" t="str">
        <f>IF(D341&lt;&gt;"учтена","",1+COUNTIFS($B$2:$B$601,B341,$A$2:$A$601,"&lt;"&amp;A341,$D$2:$D$601,"учтена")+COUNTIFS($B$1:B340,B341,$A$1:A340,A341,$D$1:D340,"учтена"))</f>
        <v/>
      </c>
      <c r="F341" t="str">
        <f>IF(D341&lt;&gt;"учтена","",IF(COUNTIF(Обращения!$B$2:$B$401,B341)=0,"нет обращения","есть"))</f>
        <v/>
      </c>
    </row>
    <row r="342">
      <c r="A342" s="2" t="n"/>
      <c r="B342" s="10" t="n"/>
      <c r="C342" s="11" t="n"/>
      <c r="D342" t="str">
        <f>IF(AND(A342="",B342="",C342=""),"",IF(A342="","нет даты",IF(B342="","нет клиента",IF(NOT(ISNUMBER(C342)),"нет суммы",IF(A342&gt;Показатели!$B$6,"после среза",IF(COUNTIFS($A$1:A341,A342,$B$1:B341,B342,$C$1:C341,C342)&gt;0,"дубль","учтена"))))))</f>
        <v/>
      </c>
      <c r="E342" t="str">
        <f>IF(D342&lt;&gt;"учтена","",1+COUNTIFS($B$2:$B$601,B342,$A$2:$A$601,"&lt;"&amp;A342,$D$2:$D$601,"учтена")+COUNTIFS($B$1:B341,B342,$A$1:A341,A342,$D$1:D341,"учтена"))</f>
        <v/>
      </c>
      <c r="F342" t="str">
        <f>IF(D342&lt;&gt;"учтена","",IF(COUNTIF(Обращения!$B$2:$B$401,B342)=0,"нет обращения","есть"))</f>
        <v/>
      </c>
    </row>
    <row r="343">
      <c r="A343" s="2" t="n"/>
      <c r="B343" s="10" t="n"/>
      <c r="C343" s="11" t="n"/>
      <c r="D343" t="str">
        <f>IF(AND(A343="",B343="",C343=""),"",IF(A343="","нет даты",IF(B343="","нет клиента",IF(NOT(ISNUMBER(C343)),"нет суммы",IF(A343&gt;Показатели!$B$6,"после среза",IF(COUNTIFS($A$1:A342,A343,$B$1:B342,B343,$C$1:C342,C343)&gt;0,"дубль","учтена"))))))</f>
        <v/>
      </c>
      <c r="E343" t="str">
        <f>IF(D343&lt;&gt;"учтена","",1+COUNTIFS($B$2:$B$601,B343,$A$2:$A$601,"&lt;"&amp;A343,$D$2:$D$601,"учтена")+COUNTIFS($B$1:B342,B343,$A$1:A342,A343,$D$1:D342,"учтена"))</f>
        <v/>
      </c>
      <c r="F343" t="str">
        <f>IF(D343&lt;&gt;"учтена","",IF(COUNTIF(Обращения!$B$2:$B$401,B343)=0,"нет обращения","есть"))</f>
        <v/>
      </c>
    </row>
    <row r="344">
      <c r="A344" s="2" t="n"/>
      <c r="B344" s="10" t="n"/>
      <c r="C344" s="11" t="n"/>
      <c r="D344" t="str">
        <f>IF(AND(A344="",B344="",C344=""),"",IF(A344="","нет даты",IF(B344="","нет клиента",IF(NOT(ISNUMBER(C344)),"нет суммы",IF(A344&gt;Показатели!$B$6,"после среза",IF(COUNTIFS($A$1:A343,A344,$B$1:B343,B344,$C$1:C343,C344)&gt;0,"дубль","учтена"))))))</f>
        <v/>
      </c>
      <c r="E344" t="str">
        <f>IF(D344&lt;&gt;"учтена","",1+COUNTIFS($B$2:$B$601,B344,$A$2:$A$601,"&lt;"&amp;A344,$D$2:$D$601,"учтена")+COUNTIFS($B$1:B343,B344,$A$1:A343,A344,$D$1:D343,"учтена"))</f>
        <v/>
      </c>
      <c r="F344" t="str">
        <f>IF(D344&lt;&gt;"учтена","",IF(COUNTIF(Обращения!$B$2:$B$401,B344)=0,"нет обращения","есть"))</f>
        <v/>
      </c>
    </row>
    <row r="345">
      <c r="A345" s="2" t="n"/>
      <c r="B345" s="10" t="n"/>
      <c r="C345" s="11" t="n"/>
      <c r="D345" t="str">
        <f>IF(AND(A345="",B345="",C345=""),"",IF(A345="","нет даты",IF(B345="","нет клиента",IF(NOT(ISNUMBER(C345)),"нет суммы",IF(A345&gt;Показатели!$B$6,"после среза",IF(COUNTIFS($A$1:A344,A345,$B$1:B344,B345,$C$1:C344,C345)&gt;0,"дубль","учтена"))))))</f>
        <v/>
      </c>
      <c r="E345" t="str">
        <f>IF(D345&lt;&gt;"учтена","",1+COUNTIFS($B$2:$B$601,B345,$A$2:$A$601,"&lt;"&amp;A345,$D$2:$D$601,"учтена")+COUNTIFS($B$1:B344,B345,$A$1:A344,A345,$D$1:D344,"учтена"))</f>
        <v/>
      </c>
      <c r="F345" t="str">
        <f>IF(D345&lt;&gt;"учтена","",IF(COUNTIF(Обращения!$B$2:$B$401,B345)=0,"нет обращения","есть"))</f>
        <v/>
      </c>
    </row>
    <row r="346">
      <c r="A346" s="2" t="n"/>
      <c r="B346" s="10" t="n"/>
      <c r="C346" s="11" t="n"/>
      <c r="D346" t="str">
        <f>IF(AND(A346="",B346="",C346=""),"",IF(A346="","нет даты",IF(B346="","нет клиента",IF(NOT(ISNUMBER(C346)),"нет суммы",IF(A346&gt;Показатели!$B$6,"после среза",IF(COUNTIFS($A$1:A345,A346,$B$1:B345,B346,$C$1:C345,C346)&gt;0,"дубль","учтена"))))))</f>
        <v/>
      </c>
      <c r="E346" t="str">
        <f>IF(D346&lt;&gt;"учтена","",1+COUNTIFS($B$2:$B$601,B346,$A$2:$A$601,"&lt;"&amp;A346,$D$2:$D$601,"учтена")+COUNTIFS($B$1:B345,B346,$A$1:A345,A346,$D$1:D345,"учтена"))</f>
        <v/>
      </c>
      <c r="F346" t="str">
        <f>IF(D346&lt;&gt;"учтена","",IF(COUNTIF(Обращения!$B$2:$B$401,B346)=0,"нет обращения","есть"))</f>
        <v/>
      </c>
    </row>
    <row r="347">
      <c r="A347" s="2" t="n"/>
      <c r="B347" s="10" t="n"/>
      <c r="C347" s="11" t="n"/>
      <c r="D347" t="str">
        <f>IF(AND(A347="",B347="",C347=""),"",IF(A347="","нет даты",IF(B347="","нет клиента",IF(NOT(ISNUMBER(C347)),"нет суммы",IF(A347&gt;Показатели!$B$6,"после среза",IF(COUNTIFS($A$1:A346,A347,$B$1:B346,B347,$C$1:C346,C347)&gt;0,"дубль","учтена"))))))</f>
        <v/>
      </c>
      <c r="E347" t="str">
        <f>IF(D347&lt;&gt;"учтена","",1+COUNTIFS($B$2:$B$601,B347,$A$2:$A$601,"&lt;"&amp;A347,$D$2:$D$601,"учтена")+COUNTIFS($B$1:B346,B347,$A$1:A346,A347,$D$1:D346,"учтена"))</f>
        <v/>
      </c>
      <c r="F347" t="str">
        <f>IF(D347&lt;&gt;"учтена","",IF(COUNTIF(Обращения!$B$2:$B$401,B347)=0,"нет обращения","есть"))</f>
        <v/>
      </c>
    </row>
    <row r="348">
      <c r="A348" s="2" t="n"/>
      <c r="B348" s="10" t="n"/>
      <c r="C348" s="11" t="n"/>
      <c r="D348" t="str">
        <f>IF(AND(A348="",B348="",C348=""),"",IF(A348="","нет даты",IF(B348="","нет клиента",IF(NOT(ISNUMBER(C348)),"нет суммы",IF(A348&gt;Показатели!$B$6,"после среза",IF(COUNTIFS($A$1:A347,A348,$B$1:B347,B348,$C$1:C347,C348)&gt;0,"дубль","учтена"))))))</f>
        <v/>
      </c>
      <c r="E348" t="str">
        <f>IF(D348&lt;&gt;"учтена","",1+COUNTIFS($B$2:$B$601,B348,$A$2:$A$601,"&lt;"&amp;A348,$D$2:$D$601,"учтена")+COUNTIFS($B$1:B347,B348,$A$1:A347,A348,$D$1:D347,"учтена"))</f>
        <v/>
      </c>
      <c r="F348" t="str">
        <f>IF(D348&lt;&gt;"учтена","",IF(COUNTIF(Обращения!$B$2:$B$401,B348)=0,"нет обращения","есть"))</f>
        <v/>
      </c>
    </row>
    <row r="349">
      <c r="A349" s="2" t="n"/>
      <c r="B349" s="10" t="n"/>
      <c r="C349" s="11" t="n"/>
      <c r="D349" t="str">
        <f>IF(AND(A349="",B349="",C349=""),"",IF(A349="","нет даты",IF(B349="","нет клиента",IF(NOT(ISNUMBER(C349)),"нет суммы",IF(A349&gt;Показатели!$B$6,"после среза",IF(COUNTIFS($A$1:A348,A349,$B$1:B348,B349,$C$1:C348,C349)&gt;0,"дубль","учтена"))))))</f>
        <v/>
      </c>
      <c r="E349" t="str">
        <f>IF(D349&lt;&gt;"учтена","",1+COUNTIFS($B$2:$B$601,B349,$A$2:$A$601,"&lt;"&amp;A349,$D$2:$D$601,"учтена")+COUNTIFS($B$1:B348,B349,$A$1:A348,A349,$D$1:D348,"учтена"))</f>
        <v/>
      </c>
      <c r="F349" t="str">
        <f>IF(D349&lt;&gt;"учтена","",IF(COUNTIF(Обращения!$B$2:$B$401,B349)=0,"нет обращения","есть"))</f>
        <v/>
      </c>
    </row>
    <row r="350">
      <c r="A350" s="2" t="n"/>
      <c r="B350" s="10" t="n"/>
      <c r="C350" s="11" t="n"/>
      <c r="D350" t="str">
        <f>IF(AND(A350="",B350="",C350=""),"",IF(A350="","нет даты",IF(B350="","нет клиента",IF(NOT(ISNUMBER(C350)),"нет суммы",IF(A350&gt;Показатели!$B$6,"после среза",IF(COUNTIFS($A$1:A349,A350,$B$1:B349,B350,$C$1:C349,C350)&gt;0,"дубль","учтена"))))))</f>
        <v/>
      </c>
      <c r="E350" t="str">
        <f>IF(D350&lt;&gt;"учтена","",1+COUNTIFS($B$2:$B$601,B350,$A$2:$A$601,"&lt;"&amp;A350,$D$2:$D$601,"учтена")+COUNTIFS($B$1:B349,B350,$A$1:A349,A350,$D$1:D349,"учтена"))</f>
        <v/>
      </c>
      <c r="F350" t="str">
        <f>IF(D350&lt;&gt;"учтена","",IF(COUNTIF(Обращения!$B$2:$B$401,B350)=0,"нет обращения","есть"))</f>
        <v/>
      </c>
    </row>
    <row r="351">
      <c r="A351" s="2" t="n"/>
      <c r="B351" s="10" t="n"/>
      <c r="C351" s="11" t="n"/>
      <c r="D351" t="str">
        <f>IF(AND(A351="",B351="",C351=""),"",IF(A351="","нет даты",IF(B351="","нет клиента",IF(NOT(ISNUMBER(C351)),"нет суммы",IF(A351&gt;Показатели!$B$6,"после среза",IF(COUNTIFS($A$1:A350,A351,$B$1:B350,B351,$C$1:C350,C351)&gt;0,"дубль","учтена"))))))</f>
        <v/>
      </c>
      <c r="E351" t="str">
        <f>IF(D351&lt;&gt;"учтена","",1+COUNTIFS($B$2:$B$601,B351,$A$2:$A$601,"&lt;"&amp;A351,$D$2:$D$601,"учтена")+COUNTIFS($B$1:B350,B351,$A$1:A350,A351,$D$1:D350,"учтена"))</f>
        <v/>
      </c>
      <c r="F351" t="str">
        <f>IF(D351&lt;&gt;"учтена","",IF(COUNTIF(Обращения!$B$2:$B$401,B351)=0,"нет обращения","есть"))</f>
        <v/>
      </c>
    </row>
    <row r="352">
      <c r="A352" s="2" t="n"/>
      <c r="B352" s="10" t="n"/>
      <c r="C352" s="11" t="n"/>
      <c r="D352" t="str">
        <f>IF(AND(A352="",B352="",C352=""),"",IF(A352="","нет даты",IF(B352="","нет клиента",IF(NOT(ISNUMBER(C352)),"нет суммы",IF(A352&gt;Показатели!$B$6,"после среза",IF(COUNTIFS($A$1:A351,A352,$B$1:B351,B352,$C$1:C351,C352)&gt;0,"дубль","учтена"))))))</f>
        <v/>
      </c>
      <c r="E352" t="str">
        <f>IF(D352&lt;&gt;"учтена","",1+COUNTIFS($B$2:$B$601,B352,$A$2:$A$601,"&lt;"&amp;A352,$D$2:$D$601,"учтена")+COUNTIFS($B$1:B351,B352,$A$1:A351,A352,$D$1:D351,"учтена"))</f>
        <v/>
      </c>
      <c r="F352" t="str">
        <f>IF(D352&lt;&gt;"учтена","",IF(COUNTIF(Обращения!$B$2:$B$401,B352)=0,"нет обращения","есть"))</f>
        <v/>
      </c>
    </row>
    <row r="353">
      <c r="A353" s="2" t="n"/>
      <c r="B353" s="10" t="n"/>
      <c r="C353" s="11" t="n"/>
      <c r="D353" t="str">
        <f>IF(AND(A353="",B353="",C353=""),"",IF(A353="","нет даты",IF(B353="","нет клиента",IF(NOT(ISNUMBER(C353)),"нет суммы",IF(A353&gt;Показатели!$B$6,"после среза",IF(COUNTIFS($A$1:A352,A353,$B$1:B352,B353,$C$1:C352,C353)&gt;0,"дубль","учтена"))))))</f>
        <v/>
      </c>
      <c r="E353" t="str">
        <f>IF(D353&lt;&gt;"учтена","",1+COUNTIFS($B$2:$B$601,B353,$A$2:$A$601,"&lt;"&amp;A353,$D$2:$D$601,"учтена")+COUNTIFS($B$1:B352,B353,$A$1:A352,A353,$D$1:D352,"учтена"))</f>
        <v/>
      </c>
      <c r="F353" t="str">
        <f>IF(D353&lt;&gt;"учтена","",IF(COUNTIF(Обращения!$B$2:$B$401,B353)=0,"нет обращения","есть"))</f>
        <v/>
      </c>
    </row>
    <row r="354">
      <c r="A354" s="2" t="n"/>
      <c r="B354" s="10" t="n"/>
      <c r="C354" s="11" t="n"/>
      <c r="D354" t="str">
        <f>IF(AND(A354="",B354="",C354=""),"",IF(A354="","нет даты",IF(B354="","нет клиента",IF(NOT(ISNUMBER(C354)),"нет суммы",IF(A354&gt;Показатели!$B$6,"после среза",IF(COUNTIFS($A$1:A353,A354,$B$1:B353,B354,$C$1:C353,C354)&gt;0,"дубль","учтена"))))))</f>
        <v/>
      </c>
      <c r="E354" t="str">
        <f>IF(D354&lt;&gt;"учтена","",1+COUNTIFS($B$2:$B$601,B354,$A$2:$A$601,"&lt;"&amp;A354,$D$2:$D$601,"учтена")+COUNTIFS($B$1:B353,B354,$A$1:A353,A354,$D$1:D353,"учтена"))</f>
        <v/>
      </c>
      <c r="F354" t="str">
        <f>IF(D354&lt;&gt;"учтена","",IF(COUNTIF(Обращения!$B$2:$B$401,B354)=0,"нет обращения","есть"))</f>
        <v/>
      </c>
    </row>
    <row r="355">
      <c r="A355" s="2" t="n"/>
      <c r="B355" s="10" t="n"/>
      <c r="C355" s="11" t="n"/>
      <c r="D355" t="str">
        <f>IF(AND(A355="",B355="",C355=""),"",IF(A355="","нет даты",IF(B355="","нет клиента",IF(NOT(ISNUMBER(C355)),"нет суммы",IF(A355&gt;Показатели!$B$6,"после среза",IF(COUNTIFS($A$1:A354,A355,$B$1:B354,B355,$C$1:C354,C355)&gt;0,"дубль","учтена"))))))</f>
        <v/>
      </c>
      <c r="E355" t="str">
        <f>IF(D355&lt;&gt;"учтена","",1+COUNTIFS($B$2:$B$601,B355,$A$2:$A$601,"&lt;"&amp;A355,$D$2:$D$601,"учтена")+COUNTIFS($B$1:B354,B355,$A$1:A354,A355,$D$1:D354,"учтена"))</f>
        <v/>
      </c>
      <c r="F355" t="str">
        <f>IF(D355&lt;&gt;"учтена","",IF(COUNTIF(Обращения!$B$2:$B$401,B355)=0,"нет обращения","есть"))</f>
        <v/>
      </c>
    </row>
    <row r="356">
      <c r="A356" s="2" t="n"/>
      <c r="B356" s="10" t="n"/>
      <c r="C356" s="11" t="n"/>
      <c r="D356" t="str">
        <f>IF(AND(A356="",B356="",C356=""),"",IF(A356="","нет даты",IF(B356="","нет клиента",IF(NOT(ISNUMBER(C356)),"нет суммы",IF(A356&gt;Показатели!$B$6,"после среза",IF(COUNTIFS($A$1:A355,A356,$B$1:B355,B356,$C$1:C355,C356)&gt;0,"дубль","учтена"))))))</f>
        <v/>
      </c>
      <c r="E356" t="str">
        <f>IF(D356&lt;&gt;"учтена","",1+COUNTIFS($B$2:$B$601,B356,$A$2:$A$601,"&lt;"&amp;A356,$D$2:$D$601,"учтена")+COUNTIFS($B$1:B355,B356,$A$1:A355,A356,$D$1:D355,"учтена"))</f>
        <v/>
      </c>
      <c r="F356" t="str">
        <f>IF(D356&lt;&gt;"учтена","",IF(COUNTIF(Обращения!$B$2:$B$401,B356)=0,"нет обращения","есть"))</f>
        <v/>
      </c>
    </row>
    <row r="357">
      <c r="A357" s="2" t="n"/>
      <c r="B357" s="10" t="n"/>
      <c r="C357" s="11" t="n"/>
      <c r="D357" t="str">
        <f>IF(AND(A357="",B357="",C357=""),"",IF(A357="","нет даты",IF(B357="","нет клиента",IF(NOT(ISNUMBER(C357)),"нет суммы",IF(A357&gt;Показатели!$B$6,"после среза",IF(COUNTIFS($A$1:A356,A357,$B$1:B356,B357,$C$1:C356,C357)&gt;0,"дубль","учтена"))))))</f>
        <v/>
      </c>
      <c r="E357" t="str">
        <f>IF(D357&lt;&gt;"учтена","",1+COUNTIFS($B$2:$B$601,B357,$A$2:$A$601,"&lt;"&amp;A357,$D$2:$D$601,"учтена")+COUNTIFS($B$1:B356,B357,$A$1:A356,A357,$D$1:D356,"учтена"))</f>
        <v/>
      </c>
      <c r="F357" t="str">
        <f>IF(D357&lt;&gt;"учтена","",IF(COUNTIF(Обращения!$B$2:$B$401,B357)=0,"нет обращения","есть"))</f>
        <v/>
      </c>
    </row>
    <row r="358">
      <c r="A358" s="2" t="n"/>
      <c r="B358" s="10" t="n"/>
      <c r="C358" s="11" t="n"/>
      <c r="D358" t="str">
        <f>IF(AND(A358="",B358="",C358=""),"",IF(A358="","нет даты",IF(B358="","нет клиента",IF(NOT(ISNUMBER(C358)),"нет суммы",IF(A358&gt;Показатели!$B$6,"после среза",IF(COUNTIFS($A$1:A357,A358,$B$1:B357,B358,$C$1:C357,C358)&gt;0,"дубль","учтена"))))))</f>
        <v/>
      </c>
      <c r="E358" t="str">
        <f>IF(D358&lt;&gt;"учтена","",1+COUNTIFS($B$2:$B$601,B358,$A$2:$A$601,"&lt;"&amp;A358,$D$2:$D$601,"учтена")+COUNTIFS($B$1:B357,B358,$A$1:A357,A358,$D$1:D357,"учтена"))</f>
        <v/>
      </c>
      <c r="F358" t="str">
        <f>IF(D358&lt;&gt;"учтена","",IF(COUNTIF(Обращения!$B$2:$B$401,B358)=0,"нет обращения","есть"))</f>
        <v/>
      </c>
    </row>
    <row r="359">
      <c r="A359" s="2" t="n"/>
      <c r="B359" s="10" t="n"/>
      <c r="C359" s="11" t="n"/>
      <c r="D359" t="str">
        <f>IF(AND(A359="",B359="",C359=""),"",IF(A359="","нет даты",IF(B359="","нет клиента",IF(NOT(ISNUMBER(C359)),"нет суммы",IF(A359&gt;Показатели!$B$6,"после среза",IF(COUNTIFS($A$1:A358,A359,$B$1:B358,B359,$C$1:C358,C359)&gt;0,"дубль","учтена"))))))</f>
        <v/>
      </c>
      <c r="E359" t="str">
        <f>IF(D359&lt;&gt;"учтена","",1+COUNTIFS($B$2:$B$601,B359,$A$2:$A$601,"&lt;"&amp;A359,$D$2:$D$601,"учтена")+COUNTIFS($B$1:B358,B359,$A$1:A358,A359,$D$1:D358,"учтена"))</f>
        <v/>
      </c>
      <c r="F359" t="str">
        <f>IF(D359&lt;&gt;"учтена","",IF(COUNTIF(Обращения!$B$2:$B$401,B359)=0,"нет обращения","есть"))</f>
        <v/>
      </c>
    </row>
    <row r="360">
      <c r="A360" s="2" t="n"/>
      <c r="B360" s="10" t="n"/>
      <c r="C360" s="11" t="n"/>
      <c r="D360" t="str">
        <f>IF(AND(A360="",B360="",C360=""),"",IF(A360="","нет даты",IF(B360="","нет клиента",IF(NOT(ISNUMBER(C360)),"нет суммы",IF(A360&gt;Показатели!$B$6,"после среза",IF(COUNTIFS($A$1:A359,A360,$B$1:B359,B360,$C$1:C359,C360)&gt;0,"дубль","учтена"))))))</f>
        <v/>
      </c>
      <c r="E360" t="str">
        <f>IF(D360&lt;&gt;"учтена","",1+COUNTIFS($B$2:$B$601,B360,$A$2:$A$601,"&lt;"&amp;A360,$D$2:$D$601,"учтена")+COUNTIFS($B$1:B359,B360,$A$1:A359,A360,$D$1:D359,"учтена"))</f>
        <v/>
      </c>
      <c r="F360" t="str">
        <f>IF(D360&lt;&gt;"учтена","",IF(COUNTIF(Обращения!$B$2:$B$401,B360)=0,"нет обращения","есть"))</f>
        <v/>
      </c>
    </row>
    <row r="361">
      <c r="A361" s="2" t="n"/>
      <c r="B361" s="10" t="n"/>
      <c r="C361" s="11" t="n"/>
      <c r="D361" t="str">
        <f>IF(AND(A361="",B361="",C361=""),"",IF(A361="","нет даты",IF(B361="","нет клиента",IF(NOT(ISNUMBER(C361)),"нет суммы",IF(A361&gt;Показатели!$B$6,"после среза",IF(COUNTIFS($A$1:A360,A361,$B$1:B360,B361,$C$1:C360,C361)&gt;0,"дубль","учтена"))))))</f>
        <v/>
      </c>
      <c r="E361" t="str">
        <f>IF(D361&lt;&gt;"учтена","",1+COUNTIFS($B$2:$B$601,B361,$A$2:$A$601,"&lt;"&amp;A361,$D$2:$D$601,"учтена")+COUNTIFS($B$1:B360,B361,$A$1:A360,A361,$D$1:D360,"учтена"))</f>
        <v/>
      </c>
      <c r="F361" t="str">
        <f>IF(D361&lt;&gt;"учтена","",IF(COUNTIF(Обращения!$B$2:$B$401,B361)=0,"нет обращения","есть"))</f>
        <v/>
      </c>
    </row>
    <row r="362">
      <c r="A362" s="2" t="n"/>
      <c r="B362" s="10" t="n"/>
      <c r="C362" s="11" t="n"/>
      <c r="D362" t="str">
        <f>IF(AND(A362="",B362="",C362=""),"",IF(A362="","нет даты",IF(B362="","нет клиента",IF(NOT(ISNUMBER(C362)),"нет суммы",IF(A362&gt;Показатели!$B$6,"после среза",IF(COUNTIFS($A$1:A361,A362,$B$1:B361,B362,$C$1:C361,C362)&gt;0,"дубль","учтена"))))))</f>
        <v/>
      </c>
      <c r="E362" t="str">
        <f>IF(D362&lt;&gt;"учтена","",1+COUNTIFS($B$2:$B$601,B362,$A$2:$A$601,"&lt;"&amp;A362,$D$2:$D$601,"учтена")+COUNTIFS($B$1:B361,B362,$A$1:A361,A362,$D$1:D361,"учтена"))</f>
        <v/>
      </c>
      <c r="F362" t="str">
        <f>IF(D362&lt;&gt;"учтена","",IF(COUNTIF(Обращения!$B$2:$B$401,B362)=0,"нет обращения","есть"))</f>
        <v/>
      </c>
    </row>
    <row r="363">
      <c r="A363" s="2" t="n"/>
      <c r="B363" s="10" t="n"/>
      <c r="C363" s="11" t="n"/>
      <c r="D363" t="str">
        <f>IF(AND(A363="",B363="",C363=""),"",IF(A363="","нет даты",IF(B363="","нет клиента",IF(NOT(ISNUMBER(C363)),"нет суммы",IF(A363&gt;Показатели!$B$6,"после среза",IF(COUNTIFS($A$1:A362,A363,$B$1:B362,B363,$C$1:C362,C363)&gt;0,"дубль","учтена"))))))</f>
        <v/>
      </c>
      <c r="E363" t="str">
        <f>IF(D363&lt;&gt;"учтена","",1+COUNTIFS($B$2:$B$601,B363,$A$2:$A$601,"&lt;"&amp;A363,$D$2:$D$601,"учтена")+COUNTIFS($B$1:B362,B363,$A$1:A362,A363,$D$1:D362,"учтена"))</f>
        <v/>
      </c>
      <c r="F363" t="str">
        <f>IF(D363&lt;&gt;"учтена","",IF(COUNTIF(Обращения!$B$2:$B$401,B363)=0,"нет обращения","есть"))</f>
        <v/>
      </c>
    </row>
    <row r="364">
      <c r="A364" s="2" t="n"/>
      <c r="B364" s="10" t="n"/>
      <c r="C364" s="11" t="n"/>
      <c r="D364" t="str">
        <f>IF(AND(A364="",B364="",C364=""),"",IF(A364="","нет даты",IF(B364="","нет клиента",IF(NOT(ISNUMBER(C364)),"нет суммы",IF(A364&gt;Показатели!$B$6,"после среза",IF(COUNTIFS($A$1:A363,A364,$B$1:B363,B364,$C$1:C363,C364)&gt;0,"дубль","учтена"))))))</f>
        <v/>
      </c>
      <c r="E364" t="str">
        <f>IF(D364&lt;&gt;"учтена","",1+COUNTIFS($B$2:$B$601,B364,$A$2:$A$601,"&lt;"&amp;A364,$D$2:$D$601,"учтена")+COUNTIFS($B$1:B363,B364,$A$1:A363,A364,$D$1:D363,"учтена"))</f>
        <v/>
      </c>
      <c r="F364" t="str">
        <f>IF(D364&lt;&gt;"учтена","",IF(COUNTIF(Обращения!$B$2:$B$401,B364)=0,"нет обращения","есть"))</f>
        <v/>
      </c>
    </row>
    <row r="365">
      <c r="A365" s="2" t="n"/>
      <c r="B365" s="10" t="n"/>
      <c r="C365" s="11" t="n"/>
      <c r="D365" t="str">
        <f>IF(AND(A365="",B365="",C365=""),"",IF(A365="","нет даты",IF(B365="","нет клиента",IF(NOT(ISNUMBER(C365)),"нет суммы",IF(A365&gt;Показатели!$B$6,"после среза",IF(COUNTIFS($A$1:A364,A365,$B$1:B364,B365,$C$1:C364,C365)&gt;0,"дубль","учтена"))))))</f>
        <v/>
      </c>
      <c r="E365" t="str">
        <f>IF(D365&lt;&gt;"учтена","",1+COUNTIFS($B$2:$B$601,B365,$A$2:$A$601,"&lt;"&amp;A365,$D$2:$D$601,"учтена")+COUNTIFS($B$1:B364,B365,$A$1:A364,A365,$D$1:D364,"учтена"))</f>
        <v/>
      </c>
      <c r="F365" t="str">
        <f>IF(D365&lt;&gt;"учтена","",IF(COUNTIF(Обращения!$B$2:$B$401,B365)=0,"нет обращения","есть"))</f>
        <v/>
      </c>
    </row>
    <row r="366">
      <c r="A366" s="2" t="n"/>
      <c r="B366" s="10" t="n"/>
      <c r="C366" s="11" t="n"/>
      <c r="D366" t="str">
        <f>IF(AND(A366="",B366="",C366=""),"",IF(A366="","нет даты",IF(B366="","нет клиента",IF(NOT(ISNUMBER(C366)),"нет суммы",IF(A366&gt;Показатели!$B$6,"после среза",IF(COUNTIFS($A$1:A365,A366,$B$1:B365,B366,$C$1:C365,C366)&gt;0,"дубль","учтена"))))))</f>
        <v/>
      </c>
      <c r="E366" t="str">
        <f>IF(D366&lt;&gt;"учтена","",1+COUNTIFS($B$2:$B$601,B366,$A$2:$A$601,"&lt;"&amp;A366,$D$2:$D$601,"учтена")+COUNTIFS($B$1:B365,B366,$A$1:A365,A366,$D$1:D365,"учтена"))</f>
        <v/>
      </c>
      <c r="F366" t="str">
        <f>IF(D366&lt;&gt;"учтена","",IF(COUNTIF(Обращения!$B$2:$B$401,B366)=0,"нет обращения","есть"))</f>
        <v/>
      </c>
    </row>
    <row r="367">
      <c r="A367" s="2" t="n"/>
      <c r="B367" s="10" t="n"/>
      <c r="C367" s="11" t="n"/>
      <c r="D367" t="str">
        <f>IF(AND(A367="",B367="",C367=""),"",IF(A367="","нет даты",IF(B367="","нет клиента",IF(NOT(ISNUMBER(C367)),"нет суммы",IF(A367&gt;Показатели!$B$6,"после среза",IF(COUNTIFS($A$1:A366,A367,$B$1:B366,B367,$C$1:C366,C367)&gt;0,"дубль","учтена"))))))</f>
        <v/>
      </c>
      <c r="E367" t="str">
        <f>IF(D367&lt;&gt;"учтена","",1+COUNTIFS($B$2:$B$601,B367,$A$2:$A$601,"&lt;"&amp;A367,$D$2:$D$601,"учтена")+COUNTIFS($B$1:B366,B367,$A$1:A366,A367,$D$1:D366,"учтена"))</f>
        <v/>
      </c>
      <c r="F367" t="str">
        <f>IF(D367&lt;&gt;"учтена","",IF(COUNTIF(Обращения!$B$2:$B$401,B367)=0,"нет обращения","есть"))</f>
        <v/>
      </c>
    </row>
    <row r="368">
      <c r="A368" s="2" t="n"/>
      <c r="B368" s="10" t="n"/>
      <c r="C368" s="11" t="n"/>
      <c r="D368" t="str">
        <f>IF(AND(A368="",B368="",C368=""),"",IF(A368="","нет даты",IF(B368="","нет клиента",IF(NOT(ISNUMBER(C368)),"нет суммы",IF(A368&gt;Показатели!$B$6,"после среза",IF(COUNTIFS($A$1:A367,A368,$B$1:B367,B368,$C$1:C367,C368)&gt;0,"дубль","учтена"))))))</f>
        <v/>
      </c>
      <c r="E368" t="str">
        <f>IF(D368&lt;&gt;"учтена","",1+COUNTIFS($B$2:$B$601,B368,$A$2:$A$601,"&lt;"&amp;A368,$D$2:$D$601,"учтена")+COUNTIFS($B$1:B367,B368,$A$1:A367,A368,$D$1:D367,"учтена"))</f>
        <v/>
      </c>
      <c r="F368" t="str">
        <f>IF(D368&lt;&gt;"учтена","",IF(COUNTIF(Обращения!$B$2:$B$401,B368)=0,"нет обращения","есть"))</f>
        <v/>
      </c>
    </row>
    <row r="369">
      <c r="A369" s="2" t="n"/>
      <c r="B369" s="10" t="n"/>
      <c r="C369" s="11" t="n"/>
      <c r="D369" t="str">
        <f>IF(AND(A369="",B369="",C369=""),"",IF(A369="","нет даты",IF(B369="","нет клиента",IF(NOT(ISNUMBER(C369)),"нет суммы",IF(A369&gt;Показатели!$B$6,"после среза",IF(COUNTIFS($A$1:A368,A369,$B$1:B368,B369,$C$1:C368,C369)&gt;0,"дубль","учтена"))))))</f>
        <v/>
      </c>
      <c r="E369" t="str">
        <f>IF(D369&lt;&gt;"учтена","",1+COUNTIFS($B$2:$B$601,B369,$A$2:$A$601,"&lt;"&amp;A369,$D$2:$D$601,"учтена")+COUNTIFS($B$1:B368,B369,$A$1:A368,A369,$D$1:D368,"учтена"))</f>
        <v/>
      </c>
      <c r="F369" t="str">
        <f>IF(D369&lt;&gt;"учтена","",IF(COUNTIF(Обращения!$B$2:$B$401,B369)=0,"нет обращения","есть"))</f>
        <v/>
      </c>
    </row>
    <row r="370">
      <c r="A370" s="2" t="n"/>
      <c r="B370" s="10" t="n"/>
      <c r="C370" s="11" t="n"/>
      <c r="D370" t="str">
        <f>IF(AND(A370="",B370="",C370=""),"",IF(A370="","нет даты",IF(B370="","нет клиента",IF(NOT(ISNUMBER(C370)),"нет суммы",IF(A370&gt;Показатели!$B$6,"после среза",IF(COUNTIFS($A$1:A369,A370,$B$1:B369,B370,$C$1:C369,C370)&gt;0,"дубль","учтена"))))))</f>
        <v/>
      </c>
      <c r="E370" t="str">
        <f>IF(D370&lt;&gt;"учтена","",1+COUNTIFS($B$2:$B$601,B370,$A$2:$A$601,"&lt;"&amp;A370,$D$2:$D$601,"учтена")+COUNTIFS($B$1:B369,B370,$A$1:A369,A370,$D$1:D369,"учтена"))</f>
        <v/>
      </c>
      <c r="F370" t="str">
        <f>IF(D370&lt;&gt;"учтена","",IF(COUNTIF(Обращения!$B$2:$B$401,B370)=0,"нет обращения","есть"))</f>
        <v/>
      </c>
    </row>
    <row r="371">
      <c r="A371" s="2" t="n"/>
      <c r="B371" s="10" t="n"/>
      <c r="C371" s="11" t="n"/>
      <c r="D371" t="str">
        <f>IF(AND(A371="",B371="",C371=""),"",IF(A371="","нет даты",IF(B371="","нет клиента",IF(NOT(ISNUMBER(C371)),"нет суммы",IF(A371&gt;Показатели!$B$6,"после среза",IF(COUNTIFS($A$1:A370,A371,$B$1:B370,B371,$C$1:C370,C371)&gt;0,"дубль","учтена"))))))</f>
        <v/>
      </c>
      <c r="E371" t="str">
        <f>IF(D371&lt;&gt;"учтена","",1+COUNTIFS($B$2:$B$601,B371,$A$2:$A$601,"&lt;"&amp;A371,$D$2:$D$601,"учтена")+COUNTIFS($B$1:B370,B371,$A$1:A370,A371,$D$1:D370,"учтена"))</f>
        <v/>
      </c>
      <c r="F371" t="str">
        <f>IF(D371&lt;&gt;"учтена","",IF(COUNTIF(Обращения!$B$2:$B$401,B371)=0,"нет обращения","есть"))</f>
        <v/>
      </c>
    </row>
    <row r="372">
      <c r="A372" s="2" t="n"/>
      <c r="B372" s="10" t="n"/>
      <c r="C372" s="11" t="n"/>
      <c r="D372" t="str">
        <f>IF(AND(A372="",B372="",C372=""),"",IF(A372="","нет даты",IF(B372="","нет клиента",IF(NOT(ISNUMBER(C372)),"нет суммы",IF(A372&gt;Показатели!$B$6,"после среза",IF(COUNTIFS($A$1:A371,A372,$B$1:B371,B372,$C$1:C371,C372)&gt;0,"дубль","учтена"))))))</f>
        <v/>
      </c>
      <c r="E372" t="str">
        <f>IF(D372&lt;&gt;"учтена","",1+COUNTIFS($B$2:$B$601,B372,$A$2:$A$601,"&lt;"&amp;A372,$D$2:$D$601,"учтена")+COUNTIFS($B$1:B371,B372,$A$1:A371,A372,$D$1:D371,"учтена"))</f>
        <v/>
      </c>
      <c r="F372" t="str">
        <f>IF(D372&lt;&gt;"учтена","",IF(COUNTIF(Обращения!$B$2:$B$401,B372)=0,"нет обращения","есть"))</f>
        <v/>
      </c>
    </row>
    <row r="373">
      <c r="A373" s="2" t="n"/>
      <c r="B373" s="10" t="n"/>
      <c r="C373" s="11" t="n"/>
      <c r="D373" t="str">
        <f>IF(AND(A373="",B373="",C373=""),"",IF(A373="","нет даты",IF(B373="","нет клиента",IF(NOT(ISNUMBER(C373)),"нет суммы",IF(A373&gt;Показатели!$B$6,"после среза",IF(COUNTIFS($A$1:A372,A373,$B$1:B372,B373,$C$1:C372,C373)&gt;0,"дубль","учтена"))))))</f>
        <v/>
      </c>
      <c r="E373" t="str">
        <f>IF(D373&lt;&gt;"учтена","",1+COUNTIFS($B$2:$B$601,B373,$A$2:$A$601,"&lt;"&amp;A373,$D$2:$D$601,"учтена")+COUNTIFS($B$1:B372,B373,$A$1:A372,A373,$D$1:D372,"учтена"))</f>
        <v/>
      </c>
      <c r="F373" t="str">
        <f>IF(D373&lt;&gt;"учтена","",IF(COUNTIF(Обращения!$B$2:$B$401,B373)=0,"нет обращения","есть"))</f>
        <v/>
      </c>
    </row>
    <row r="374">
      <c r="A374" s="2" t="n"/>
      <c r="B374" s="10" t="n"/>
      <c r="C374" s="11" t="n"/>
      <c r="D374" t="str">
        <f>IF(AND(A374="",B374="",C374=""),"",IF(A374="","нет даты",IF(B374="","нет клиента",IF(NOT(ISNUMBER(C374)),"нет суммы",IF(A374&gt;Показатели!$B$6,"после среза",IF(COUNTIFS($A$1:A373,A374,$B$1:B373,B374,$C$1:C373,C374)&gt;0,"дубль","учтена"))))))</f>
        <v/>
      </c>
      <c r="E374" t="str">
        <f>IF(D374&lt;&gt;"учтена","",1+COUNTIFS($B$2:$B$601,B374,$A$2:$A$601,"&lt;"&amp;A374,$D$2:$D$601,"учтена")+COUNTIFS($B$1:B373,B374,$A$1:A373,A374,$D$1:D373,"учтена"))</f>
        <v/>
      </c>
      <c r="F374" t="str">
        <f>IF(D374&lt;&gt;"учтена","",IF(COUNTIF(Обращения!$B$2:$B$401,B374)=0,"нет обращения","есть"))</f>
        <v/>
      </c>
    </row>
    <row r="375">
      <c r="A375" s="2" t="n"/>
      <c r="B375" s="10" t="n"/>
      <c r="C375" s="11" t="n"/>
      <c r="D375" t="str">
        <f>IF(AND(A375="",B375="",C375=""),"",IF(A375="","нет даты",IF(B375="","нет клиента",IF(NOT(ISNUMBER(C375)),"нет суммы",IF(A375&gt;Показатели!$B$6,"после среза",IF(COUNTIFS($A$1:A374,A375,$B$1:B374,B375,$C$1:C374,C375)&gt;0,"дубль","учтена"))))))</f>
        <v/>
      </c>
      <c r="E375" t="str">
        <f>IF(D375&lt;&gt;"учтена","",1+COUNTIFS($B$2:$B$601,B375,$A$2:$A$601,"&lt;"&amp;A375,$D$2:$D$601,"учтена")+COUNTIFS($B$1:B374,B375,$A$1:A374,A375,$D$1:D374,"учтена"))</f>
        <v/>
      </c>
      <c r="F375" t="str">
        <f>IF(D375&lt;&gt;"учтена","",IF(COUNTIF(Обращения!$B$2:$B$401,B375)=0,"нет обращения","есть"))</f>
        <v/>
      </c>
    </row>
    <row r="376">
      <c r="A376" s="2" t="n"/>
      <c r="B376" s="10" t="n"/>
      <c r="C376" s="11" t="n"/>
      <c r="D376" t="str">
        <f>IF(AND(A376="",B376="",C376=""),"",IF(A376="","нет даты",IF(B376="","нет клиента",IF(NOT(ISNUMBER(C376)),"нет суммы",IF(A376&gt;Показатели!$B$6,"после среза",IF(COUNTIFS($A$1:A375,A376,$B$1:B375,B376,$C$1:C375,C376)&gt;0,"дубль","учтена"))))))</f>
        <v/>
      </c>
      <c r="E376" t="str">
        <f>IF(D376&lt;&gt;"учтена","",1+COUNTIFS($B$2:$B$601,B376,$A$2:$A$601,"&lt;"&amp;A376,$D$2:$D$601,"учтена")+COUNTIFS($B$1:B375,B376,$A$1:A375,A376,$D$1:D375,"учтена"))</f>
        <v/>
      </c>
      <c r="F376" t="str">
        <f>IF(D376&lt;&gt;"учтена","",IF(COUNTIF(Обращения!$B$2:$B$401,B376)=0,"нет обращения","есть"))</f>
        <v/>
      </c>
    </row>
    <row r="377">
      <c r="A377" s="2" t="n"/>
      <c r="B377" s="10" t="n"/>
      <c r="C377" s="11" t="n"/>
      <c r="D377" t="str">
        <f>IF(AND(A377="",B377="",C377=""),"",IF(A377="","нет даты",IF(B377="","нет клиента",IF(NOT(ISNUMBER(C377)),"нет суммы",IF(A377&gt;Показатели!$B$6,"после среза",IF(COUNTIFS($A$1:A376,A377,$B$1:B376,B377,$C$1:C376,C377)&gt;0,"дубль","учтена"))))))</f>
        <v/>
      </c>
      <c r="E377" t="str">
        <f>IF(D377&lt;&gt;"учтена","",1+COUNTIFS($B$2:$B$601,B377,$A$2:$A$601,"&lt;"&amp;A377,$D$2:$D$601,"учтена")+COUNTIFS($B$1:B376,B377,$A$1:A376,A377,$D$1:D376,"учтена"))</f>
        <v/>
      </c>
      <c r="F377" t="str">
        <f>IF(D377&lt;&gt;"учтена","",IF(COUNTIF(Обращения!$B$2:$B$401,B377)=0,"нет обращения","есть"))</f>
        <v/>
      </c>
    </row>
    <row r="378">
      <c r="A378" s="2" t="n"/>
      <c r="B378" s="10" t="n"/>
      <c r="C378" s="11" t="n"/>
      <c r="D378" t="str">
        <f>IF(AND(A378="",B378="",C378=""),"",IF(A378="","нет даты",IF(B378="","нет клиента",IF(NOT(ISNUMBER(C378)),"нет суммы",IF(A378&gt;Показатели!$B$6,"после среза",IF(COUNTIFS($A$1:A377,A378,$B$1:B377,B378,$C$1:C377,C378)&gt;0,"дубль","учтена"))))))</f>
        <v/>
      </c>
      <c r="E378" t="str">
        <f>IF(D378&lt;&gt;"учтена","",1+COUNTIFS($B$2:$B$601,B378,$A$2:$A$601,"&lt;"&amp;A378,$D$2:$D$601,"учтена")+COUNTIFS($B$1:B377,B378,$A$1:A377,A378,$D$1:D377,"учтена"))</f>
        <v/>
      </c>
      <c r="F378" t="str">
        <f>IF(D378&lt;&gt;"учтена","",IF(COUNTIF(Обращения!$B$2:$B$401,B378)=0,"нет обращения","есть"))</f>
        <v/>
      </c>
    </row>
    <row r="379">
      <c r="A379" s="2" t="n"/>
      <c r="B379" s="10" t="n"/>
      <c r="C379" s="11" t="n"/>
      <c r="D379" t="str">
        <f>IF(AND(A379="",B379="",C379=""),"",IF(A379="","нет даты",IF(B379="","нет клиента",IF(NOT(ISNUMBER(C379)),"нет суммы",IF(A379&gt;Показатели!$B$6,"после среза",IF(COUNTIFS($A$1:A378,A379,$B$1:B378,B379,$C$1:C378,C379)&gt;0,"дубль","учтена"))))))</f>
        <v/>
      </c>
      <c r="E379" t="str">
        <f>IF(D379&lt;&gt;"учтена","",1+COUNTIFS($B$2:$B$601,B379,$A$2:$A$601,"&lt;"&amp;A379,$D$2:$D$601,"учтена")+COUNTIFS($B$1:B378,B379,$A$1:A378,A379,$D$1:D378,"учтена"))</f>
        <v/>
      </c>
      <c r="F379" t="str">
        <f>IF(D379&lt;&gt;"учтена","",IF(COUNTIF(Обращения!$B$2:$B$401,B379)=0,"нет обращения","есть"))</f>
        <v/>
      </c>
    </row>
    <row r="380">
      <c r="A380" s="2" t="n"/>
      <c r="B380" s="10" t="n"/>
      <c r="C380" s="11" t="n"/>
      <c r="D380" t="str">
        <f>IF(AND(A380="",B380="",C380=""),"",IF(A380="","нет даты",IF(B380="","нет клиента",IF(NOT(ISNUMBER(C380)),"нет суммы",IF(A380&gt;Показатели!$B$6,"после среза",IF(COUNTIFS($A$1:A379,A380,$B$1:B379,B380,$C$1:C379,C380)&gt;0,"дубль","учтена"))))))</f>
        <v/>
      </c>
      <c r="E380" t="str">
        <f>IF(D380&lt;&gt;"учтена","",1+COUNTIFS($B$2:$B$601,B380,$A$2:$A$601,"&lt;"&amp;A380,$D$2:$D$601,"учтена")+COUNTIFS($B$1:B379,B380,$A$1:A379,A380,$D$1:D379,"учтена"))</f>
        <v/>
      </c>
      <c r="F380" t="str">
        <f>IF(D380&lt;&gt;"учтена","",IF(COUNTIF(Обращения!$B$2:$B$401,B380)=0,"нет обращения","есть"))</f>
        <v/>
      </c>
    </row>
    <row r="381">
      <c r="A381" s="2" t="n"/>
      <c r="B381" s="10" t="n"/>
      <c r="C381" s="11" t="n"/>
      <c r="D381" t="str">
        <f>IF(AND(A381="",B381="",C381=""),"",IF(A381="","нет даты",IF(B381="","нет клиента",IF(NOT(ISNUMBER(C381)),"нет суммы",IF(A381&gt;Показатели!$B$6,"после среза",IF(COUNTIFS($A$1:A380,A381,$B$1:B380,B381,$C$1:C380,C381)&gt;0,"дубль","учтена"))))))</f>
        <v/>
      </c>
      <c r="E381" t="str">
        <f>IF(D381&lt;&gt;"учтена","",1+COUNTIFS($B$2:$B$601,B381,$A$2:$A$601,"&lt;"&amp;A381,$D$2:$D$601,"учтена")+COUNTIFS($B$1:B380,B381,$A$1:A380,A381,$D$1:D380,"учтена"))</f>
        <v/>
      </c>
      <c r="F381" t="str">
        <f>IF(D381&lt;&gt;"учтена","",IF(COUNTIF(Обращения!$B$2:$B$401,B381)=0,"нет обращения","есть"))</f>
        <v/>
      </c>
    </row>
    <row r="382">
      <c r="A382" s="2" t="n"/>
      <c r="B382" s="10" t="n"/>
      <c r="C382" s="11" t="n"/>
      <c r="D382" t="str">
        <f>IF(AND(A382="",B382="",C382=""),"",IF(A382="","нет даты",IF(B382="","нет клиента",IF(NOT(ISNUMBER(C382)),"нет суммы",IF(A382&gt;Показатели!$B$6,"после среза",IF(COUNTIFS($A$1:A381,A382,$B$1:B381,B382,$C$1:C381,C382)&gt;0,"дубль","учтена"))))))</f>
        <v/>
      </c>
      <c r="E382" t="str">
        <f>IF(D382&lt;&gt;"учтена","",1+COUNTIFS($B$2:$B$601,B382,$A$2:$A$601,"&lt;"&amp;A382,$D$2:$D$601,"учтена")+COUNTIFS($B$1:B381,B382,$A$1:A381,A382,$D$1:D381,"учтена"))</f>
        <v/>
      </c>
      <c r="F382" t="str">
        <f>IF(D382&lt;&gt;"учтена","",IF(COUNTIF(Обращения!$B$2:$B$401,B382)=0,"нет обращения","есть"))</f>
        <v/>
      </c>
    </row>
    <row r="383">
      <c r="A383" s="2" t="n"/>
      <c r="B383" s="10" t="n"/>
      <c r="C383" s="11" t="n"/>
      <c r="D383" t="str">
        <f>IF(AND(A383="",B383="",C383=""),"",IF(A383="","нет даты",IF(B383="","нет клиента",IF(NOT(ISNUMBER(C383)),"нет суммы",IF(A383&gt;Показатели!$B$6,"после среза",IF(COUNTIFS($A$1:A382,A383,$B$1:B382,B383,$C$1:C382,C383)&gt;0,"дубль","учтена"))))))</f>
        <v/>
      </c>
      <c r="E383" t="str">
        <f>IF(D383&lt;&gt;"учтена","",1+COUNTIFS($B$2:$B$601,B383,$A$2:$A$601,"&lt;"&amp;A383,$D$2:$D$601,"учтена")+COUNTIFS($B$1:B382,B383,$A$1:A382,A383,$D$1:D382,"учтена"))</f>
        <v/>
      </c>
      <c r="F383" t="str">
        <f>IF(D383&lt;&gt;"учтена","",IF(COUNTIF(Обращения!$B$2:$B$401,B383)=0,"нет обращения","есть"))</f>
        <v/>
      </c>
    </row>
    <row r="384">
      <c r="A384" s="2" t="n"/>
      <c r="B384" s="10" t="n"/>
      <c r="C384" s="11" t="n"/>
      <c r="D384" t="str">
        <f>IF(AND(A384="",B384="",C384=""),"",IF(A384="","нет даты",IF(B384="","нет клиента",IF(NOT(ISNUMBER(C384)),"нет суммы",IF(A384&gt;Показатели!$B$6,"после среза",IF(COUNTIFS($A$1:A383,A384,$B$1:B383,B384,$C$1:C383,C384)&gt;0,"дубль","учтена"))))))</f>
        <v/>
      </c>
      <c r="E384" t="str">
        <f>IF(D384&lt;&gt;"учтена","",1+COUNTIFS($B$2:$B$601,B384,$A$2:$A$601,"&lt;"&amp;A384,$D$2:$D$601,"учтена")+COUNTIFS($B$1:B383,B384,$A$1:A383,A384,$D$1:D383,"учтена"))</f>
        <v/>
      </c>
      <c r="F384" t="str">
        <f>IF(D384&lt;&gt;"учтена","",IF(COUNTIF(Обращения!$B$2:$B$401,B384)=0,"нет обращения","есть"))</f>
        <v/>
      </c>
    </row>
    <row r="385">
      <c r="A385" s="2" t="n"/>
      <c r="B385" s="10" t="n"/>
      <c r="C385" s="11" t="n"/>
      <c r="D385" t="str">
        <f>IF(AND(A385="",B385="",C385=""),"",IF(A385="","нет даты",IF(B385="","нет клиента",IF(NOT(ISNUMBER(C385)),"нет суммы",IF(A385&gt;Показатели!$B$6,"после среза",IF(COUNTIFS($A$1:A384,A385,$B$1:B384,B385,$C$1:C384,C385)&gt;0,"дубль","учтена"))))))</f>
        <v/>
      </c>
      <c r="E385" t="str">
        <f>IF(D385&lt;&gt;"учтена","",1+COUNTIFS($B$2:$B$601,B385,$A$2:$A$601,"&lt;"&amp;A385,$D$2:$D$601,"учтена")+COUNTIFS($B$1:B384,B385,$A$1:A384,A385,$D$1:D384,"учтена"))</f>
        <v/>
      </c>
      <c r="F385" t="str">
        <f>IF(D385&lt;&gt;"учтена","",IF(COUNTIF(Обращения!$B$2:$B$401,B385)=0,"нет обращения","есть"))</f>
        <v/>
      </c>
    </row>
    <row r="386">
      <c r="A386" s="2" t="n"/>
      <c r="B386" s="10" t="n"/>
      <c r="C386" s="11" t="n"/>
      <c r="D386" t="str">
        <f>IF(AND(A386="",B386="",C386=""),"",IF(A386="","нет даты",IF(B386="","нет клиента",IF(NOT(ISNUMBER(C386)),"нет суммы",IF(A386&gt;Показатели!$B$6,"после среза",IF(COUNTIFS($A$1:A385,A386,$B$1:B385,B386,$C$1:C385,C386)&gt;0,"дубль","учтена"))))))</f>
        <v/>
      </c>
      <c r="E386" t="str">
        <f>IF(D386&lt;&gt;"учтена","",1+COUNTIFS($B$2:$B$601,B386,$A$2:$A$601,"&lt;"&amp;A386,$D$2:$D$601,"учтена")+COUNTIFS($B$1:B385,B386,$A$1:A385,A386,$D$1:D385,"учтена"))</f>
        <v/>
      </c>
      <c r="F386" t="str">
        <f>IF(D386&lt;&gt;"учтена","",IF(COUNTIF(Обращения!$B$2:$B$401,B386)=0,"нет обращения","есть"))</f>
        <v/>
      </c>
    </row>
    <row r="387">
      <c r="A387" s="2" t="n"/>
      <c r="B387" s="10" t="n"/>
      <c r="C387" s="11" t="n"/>
      <c r="D387" t="str">
        <f>IF(AND(A387="",B387="",C387=""),"",IF(A387="","нет даты",IF(B387="","нет клиента",IF(NOT(ISNUMBER(C387)),"нет суммы",IF(A387&gt;Показатели!$B$6,"после среза",IF(COUNTIFS($A$1:A386,A387,$B$1:B386,B387,$C$1:C386,C387)&gt;0,"дубль","учтена"))))))</f>
        <v/>
      </c>
      <c r="E387" t="str">
        <f>IF(D387&lt;&gt;"учтена","",1+COUNTIFS($B$2:$B$601,B387,$A$2:$A$601,"&lt;"&amp;A387,$D$2:$D$601,"учтена")+COUNTIFS($B$1:B386,B387,$A$1:A386,A387,$D$1:D386,"учтена"))</f>
        <v/>
      </c>
      <c r="F387" t="str">
        <f>IF(D387&lt;&gt;"учтена","",IF(COUNTIF(Обращения!$B$2:$B$401,B387)=0,"нет обращения","есть"))</f>
        <v/>
      </c>
    </row>
    <row r="388">
      <c r="A388" s="2" t="n"/>
      <c r="B388" s="10" t="n"/>
      <c r="C388" s="11" t="n"/>
      <c r="D388" t="str">
        <f>IF(AND(A388="",B388="",C388=""),"",IF(A388="","нет даты",IF(B388="","нет клиента",IF(NOT(ISNUMBER(C388)),"нет суммы",IF(A388&gt;Показатели!$B$6,"после среза",IF(COUNTIFS($A$1:A387,A388,$B$1:B387,B388,$C$1:C387,C388)&gt;0,"дубль","учтена"))))))</f>
        <v/>
      </c>
      <c r="E388" t="str">
        <f>IF(D388&lt;&gt;"учтена","",1+COUNTIFS($B$2:$B$601,B388,$A$2:$A$601,"&lt;"&amp;A388,$D$2:$D$601,"учтена")+COUNTIFS($B$1:B387,B388,$A$1:A387,A388,$D$1:D387,"учтена"))</f>
        <v/>
      </c>
      <c r="F388" t="str">
        <f>IF(D388&lt;&gt;"учтена","",IF(COUNTIF(Обращения!$B$2:$B$401,B388)=0,"нет обращения","есть"))</f>
        <v/>
      </c>
    </row>
    <row r="389">
      <c r="A389" s="2" t="n"/>
      <c r="B389" s="10" t="n"/>
      <c r="C389" s="11" t="n"/>
      <c r="D389" t="str">
        <f>IF(AND(A389="",B389="",C389=""),"",IF(A389="","нет даты",IF(B389="","нет клиента",IF(NOT(ISNUMBER(C389)),"нет суммы",IF(A389&gt;Показатели!$B$6,"после среза",IF(COUNTIFS($A$1:A388,A389,$B$1:B388,B389,$C$1:C388,C389)&gt;0,"дубль","учтена"))))))</f>
        <v/>
      </c>
      <c r="E389" t="str">
        <f>IF(D389&lt;&gt;"учтена","",1+COUNTIFS($B$2:$B$601,B389,$A$2:$A$601,"&lt;"&amp;A389,$D$2:$D$601,"учтена")+COUNTIFS($B$1:B388,B389,$A$1:A388,A389,$D$1:D388,"учтена"))</f>
        <v/>
      </c>
      <c r="F389" t="str">
        <f>IF(D389&lt;&gt;"учтена","",IF(COUNTIF(Обращения!$B$2:$B$401,B389)=0,"нет обращения","есть"))</f>
        <v/>
      </c>
    </row>
    <row r="390">
      <c r="A390" s="2" t="n"/>
      <c r="B390" s="10" t="n"/>
      <c r="C390" s="11" t="n"/>
      <c r="D390" t="str">
        <f>IF(AND(A390="",B390="",C390=""),"",IF(A390="","нет даты",IF(B390="","нет клиента",IF(NOT(ISNUMBER(C390)),"нет суммы",IF(A390&gt;Показатели!$B$6,"после среза",IF(COUNTIFS($A$1:A389,A390,$B$1:B389,B390,$C$1:C389,C390)&gt;0,"дубль","учтена"))))))</f>
        <v/>
      </c>
      <c r="E390" t="str">
        <f>IF(D390&lt;&gt;"учтена","",1+COUNTIFS($B$2:$B$601,B390,$A$2:$A$601,"&lt;"&amp;A390,$D$2:$D$601,"учтена")+COUNTIFS($B$1:B389,B390,$A$1:A389,A390,$D$1:D389,"учтена"))</f>
        <v/>
      </c>
      <c r="F390" t="str">
        <f>IF(D390&lt;&gt;"учтена","",IF(COUNTIF(Обращения!$B$2:$B$401,B390)=0,"нет обращения","есть"))</f>
        <v/>
      </c>
    </row>
    <row r="391">
      <c r="A391" s="2" t="n"/>
      <c r="B391" s="10" t="n"/>
      <c r="C391" s="11" t="n"/>
      <c r="D391" t="str">
        <f>IF(AND(A391="",B391="",C391=""),"",IF(A391="","нет даты",IF(B391="","нет клиента",IF(NOT(ISNUMBER(C391)),"нет суммы",IF(A391&gt;Показатели!$B$6,"после среза",IF(COUNTIFS($A$1:A390,A391,$B$1:B390,B391,$C$1:C390,C391)&gt;0,"дубль","учтена"))))))</f>
        <v/>
      </c>
      <c r="E391" t="str">
        <f>IF(D391&lt;&gt;"учтена","",1+COUNTIFS($B$2:$B$601,B391,$A$2:$A$601,"&lt;"&amp;A391,$D$2:$D$601,"учтена")+COUNTIFS($B$1:B390,B391,$A$1:A390,A391,$D$1:D390,"учтена"))</f>
        <v/>
      </c>
      <c r="F391" t="str">
        <f>IF(D391&lt;&gt;"учтена","",IF(COUNTIF(Обращения!$B$2:$B$401,B391)=0,"нет обращения","есть"))</f>
        <v/>
      </c>
    </row>
    <row r="392">
      <c r="A392" s="2" t="n"/>
      <c r="B392" s="10" t="n"/>
      <c r="C392" s="11" t="n"/>
      <c r="D392" t="str">
        <f>IF(AND(A392="",B392="",C392=""),"",IF(A392="","нет даты",IF(B392="","нет клиента",IF(NOT(ISNUMBER(C392)),"нет суммы",IF(A392&gt;Показатели!$B$6,"после среза",IF(COUNTIFS($A$1:A391,A392,$B$1:B391,B392,$C$1:C391,C392)&gt;0,"дубль","учтена"))))))</f>
        <v/>
      </c>
      <c r="E392" t="str">
        <f>IF(D392&lt;&gt;"учтена","",1+COUNTIFS($B$2:$B$601,B392,$A$2:$A$601,"&lt;"&amp;A392,$D$2:$D$601,"учтена")+COUNTIFS($B$1:B391,B392,$A$1:A391,A392,$D$1:D391,"учтена"))</f>
        <v/>
      </c>
      <c r="F392" t="str">
        <f>IF(D392&lt;&gt;"учтена","",IF(COUNTIF(Обращения!$B$2:$B$401,B392)=0,"нет обращения","есть"))</f>
        <v/>
      </c>
    </row>
    <row r="393">
      <c r="A393" s="2" t="n"/>
      <c r="B393" s="10" t="n"/>
      <c r="C393" s="11" t="n"/>
      <c r="D393" t="str">
        <f>IF(AND(A393="",B393="",C393=""),"",IF(A393="","нет даты",IF(B393="","нет клиента",IF(NOT(ISNUMBER(C393)),"нет суммы",IF(A393&gt;Показатели!$B$6,"после среза",IF(COUNTIFS($A$1:A392,A393,$B$1:B392,B393,$C$1:C392,C393)&gt;0,"дубль","учтена"))))))</f>
        <v/>
      </c>
      <c r="E393" t="str">
        <f>IF(D393&lt;&gt;"учтена","",1+COUNTIFS($B$2:$B$601,B393,$A$2:$A$601,"&lt;"&amp;A393,$D$2:$D$601,"учтена")+COUNTIFS($B$1:B392,B393,$A$1:A392,A393,$D$1:D392,"учтена"))</f>
        <v/>
      </c>
      <c r="F393" t="str">
        <f>IF(D393&lt;&gt;"учтена","",IF(COUNTIF(Обращения!$B$2:$B$401,B393)=0,"нет обращения","есть"))</f>
        <v/>
      </c>
    </row>
    <row r="394">
      <c r="A394" s="2" t="n"/>
      <c r="B394" s="10" t="n"/>
      <c r="C394" s="11" t="n"/>
      <c r="D394" t="str">
        <f>IF(AND(A394="",B394="",C394=""),"",IF(A394="","нет даты",IF(B394="","нет клиента",IF(NOT(ISNUMBER(C394)),"нет суммы",IF(A394&gt;Показатели!$B$6,"после среза",IF(COUNTIFS($A$1:A393,A394,$B$1:B393,B394,$C$1:C393,C394)&gt;0,"дубль","учтена"))))))</f>
        <v/>
      </c>
      <c r="E394" t="str">
        <f>IF(D394&lt;&gt;"учтена","",1+COUNTIFS($B$2:$B$601,B394,$A$2:$A$601,"&lt;"&amp;A394,$D$2:$D$601,"учтена")+COUNTIFS($B$1:B393,B394,$A$1:A393,A394,$D$1:D393,"учтена"))</f>
        <v/>
      </c>
      <c r="F394" t="str">
        <f>IF(D394&lt;&gt;"учтена","",IF(COUNTIF(Обращения!$B$2:$B$401,B394)=0,"нет обращения","есть"))</f>
        <v/>
      </c>
    </row>
    <row r="395">
      <c r="A395" s="2" t="n"/>
      <c r="B395" s="10" t="n"/>
      <c r="C395" s="11" t="n"/>
      <c r="D395" t="str">
        <f>IF(AND(A395="",B395="",C395=""),"",IF(A395="","нет даты",IF(B395="","нет клиента",IF(NOT(ISNUMBER(C395)),"нет суммы",IF(A395&gt;Показатели!$B$6,"после среза",IF(COUNTIFS($A$1:A394,A395,$B$1:B394,B395,$C$1:C394,C395)&gt;0,"дубль","учтена"))))))</f>
        <v/>
      </c>
      <c r="E395" t="str">
        <f>IF(D395&lt;&gt;"учтена","",1+COUNTIFS($B$2:$B$601,B395,$A$2:$A$601,"&lt;"&amp;A395,$D$2:$D$601,"учтена")+COUNTIFS($B$1:B394,B395,$A$1:A394,A395,$D$1:D394,"учтена"))</f>
        <v/>
      </c>
      <c r="F395" t="str">
        <f>IF(D395&lt;&gt;"учтена","",IF(COUNTIF(Обращения!$B$2:$B$401,B395)=0,"нет обращения","есть"))</f>
        <v/>
      </c>
    </row>
    <row r="396">
      <c r="A396" s="2" t="n"/>
      <c r="B396" s="10" t="n"/>
      <c r="C396" s="11" t="n"/>
      <c r="D396" t="str">
        <f>IF(AND(A396="",B396="",C396=""),"",IF(A396="","нет даты",IF(B396="","нет клиента",IF(NOT(ISNUMBER(C396)),"нет суммы",IF(A396&gt;Показатели!$B$6,"после среза",IF(COUNTIFS($A$1:A395,A396,$B$1:B395,B396,$C$1:C395,C396)&gt;0,"дубль","учтена"))))))</f>
        <v/>
      </c>
      <c r="E396" t="str">
        <f>IF(D396&lt;&gt;"учтена","",1+COUNTIFS($B$2:$B$601,B396,$A$2:$A$601,"&lt;"&amp;A396,$D$2:$D$601,"учтена")+COUNTIFS($B$1:B395,B396,$A$1:A395,A396,$D$1:D395,"учтена"))</f>
        <v/>
      </c>
      <c r="F396" t="str">
        <f>IF(D396&lt;&gt;"учтена","",IF(COUNTIF(Обращения!$B$2:$B$401,B396)=0,"нет обращения","есть"))</f>
        <v/>
      </c>
    </row>
    <row r="397">
      <c r="A397" s="2" t="n"/>
      <c r="B397" s="10" t="n"/>
      <c r="C397" s="11" t="n"/>
      <c r="D397" t="str">
        <f>IF(AND(A397="",B397="",C397=""),"",IF(A397="","нет даты",IF(B397="","нет клиента",IF(NOT(ISNUMBER(C397)),"нет суммы",IF(A397&gt;Показатели!$B$6,"после среза",IF(COUNTIFS($A$1:A396,A397,$B$1:B396,B397,$C$1:C396,C397)&gt;0,"дубль","учтена"))))))</f>
        <v/>
      </c>
      <c r="E397" t="str">
        <f>IF(D397&lt;&gt;"учтена","",1+COUNTIFS($B$2:$B$601,B397,$A$2:$A$601,"&lt;"&amp;A397,$D$2:$D$601,"учтена")+COUNTIFS($B$1:B396,B397,$A$1:A396,A397,$D$1:D396,"учтена"))</f>
        <v/>
      </c>
      <c r="F397" t="str">
        <f>IF(D397&lt;&gt;"учтена","",IF(COUNTIF(Обращения!$B$2:$B$401,B397)=0,"нет обращения","есть"))</f>
        <v/>
      </c>
    </row>
    <row r="398">
      <c r="A398" s="2" t="n"/>
      <c r="B398" s="10" t="n"/>
      <c r="C398" s="11" t="n"/>
      <c r="D398" t="str">
        <f>IF(AND(A398="",B398="",C398=""),"",IF(A398="","нет даты",IF(B398="","нет клиента",IF(NOT(ISNUMBER(C398)),"нет суммы",IF(A398&gt;Показатели!$B$6,"после среза",IF(COUNTIFS($A$1:A397,A398,$B$1:B397,B398,$C$1:C397,C398)&gt;0,"дубль","учтена"))))))</f>
        <v/>
      </c>
      <c r="E398" t="str">
        <f>IF(D398&lt;&gt;"учтена","",1+COUNTIFS($B$2:$B$601,B398,$A$2:$A$601,"&lt;"&amp;A398,$D$2:$D$601,"учтена")+COUNTIFS($B$1:B397,B398,$A$1:A397,A398,$D$1:D397,"учтена"))</f>
        <v/>
      </c>
      <c r="F398" t="str">
        <f>IF(D398&lt;&gt;"учтена","",IF(COUNTIF(Обращения!$B$2:$B$401,B398)=0,"нет обращения","есть"))</f>
        <v/>
      </c>
    </row>
    <row r="399">
      <c r="A399" s="2" t="n"/>
      <c r="B399" s="10" t="n"/>
      <c r="C399" s="11" t="n"/>
      <c r="D399" t="str">
        <f>IF(AND(A399="",B399="",C399=""),"",IF(A399="","нет даты",IF(B399="","нет клиента",IF(NOT(ISNUMBER(C399)),"нет суммы",IF(A399&gt;Показатели!$B$6,"после среза",IF(COUNTIFS($A$1:A398,A399,$B$1:B398,B399,$C$1:C398,C399)&gt;0,"дубль","учтена"))))))</f>
        <v/>
      </c>
      <c r="E399" t="str">
        <f>IF(D399&lt;&gt;"учтена","",1+COUNTIFS($B$2:$B$601,B399,$A$2:$A$601,"&lt;"&amp;A399,$D$2:$D$601,"учтена")+COUNTIFS($B$1:B398,B399,$A$1:A398,A399,$D$1:D398,"учтена"))</f>
        <v/>
      </c>
      <c r="F399" t="str">
        <f>IF(D399&lt;&gt;"учтена","",IF(COUNTIF(Обращения!$B$2:$B$401,B399)=0,"нет обращения","есть"))</f>
        <v/>
      </c>
    </row>
    <row r="400">
      <c r="A400" s="2" t="n"/>
      <c r="B400" s="10" t="n"/>
      <c r="C400" s="11" t="n"/>
      <c r="D400" t="str">
        <f>IF(AND(A400="",B400="",C400=""),"",IF(A400="","нет даты",IF(B400="","нет клиента",IF(NOT(ISNUMBER(C400)),"нет суммы",IF(A400&gt;Показатели!$B$6,"после среза",IF(COUNTIFS($A$1:A399,A400,$B$1:B399,B400,$C$1:C399,C400)&gt;0,"дубль","учтена"))))))</f>
        <v/>
      </c>
      <c r="E400" t="str">
        <f>IF(D400&lt;&gt;"учтена","",1+COUNTIFS($B$2:$B$601,B400,$A$2:$A$601,"&lt;"&amp;A400,$D$2:$D$601,"учтена")+COUNTIFS($B$1:B399,B400,$A$1:A399,A400,$D$1:D399,"учтена"))</f>
        <v/>
      </c>
      <c r="F400" t="str">
        <f>IF(D400&lt;&gt;"учтена","",IF(COUNTIF(Обращения!$B$2:$B$401,B400)=0,"нет обращения","есть"))</f>
        <v/>
      </c>
    </row>
    <row r="401">
      <c r="A401" s="2" t="n"/>
      <c r="B401" s="10" t="n"/>
      <c r="C401" s="11" t="n"/>
      <c r="D401" t="str">
        <f>IF(AND(A401="",B401="",C401=""),"",IF(A401="","нет даты",IF(B401="","нет клиента",IF(NOT(ISNUMBER(C401)),"нет суммы",IF(A401&gt;Показатели!$B$6,"после среза",IF(COUNTIFS($A$1:A400,A401,$B$1:B400,B401,$C$1:C400,C401)&gt;0,"дубль","учтена"))))))</f>
        <v/>
      </c>
      <c r="E401" t="str">
        <f>IF(D401&lt;&gt;"учтена","",1+COUNTIFS($B$2:$B$601,B401,$A$2:$A$601,"&lt;"&amp;A401,$D$2:$D$601,"учтена")+COUNTIFS($B$1:B400,B401,$A$1:A400,A401,$D$1:D400,"учтена"))</f>
        <v/>
      </c>
      <c r="F401" t="str">
        <f>IF(D401&lt;&gt;"учтена","",IF(COUNTIF(Обращения!$B$2:$B$401,B401)=0,"нет обращения","есть"))</f>
        <v/>
      </c>
    </row>
    <row r="402">
      <c r="A402" s="2" t="n"/>
      <c r="B402" s="10" t="n"/>
      <c r="C402" s="11" t="n"/>
      <c r="D402" t="str">
        <f>IF(AND(A402="",B402="",C402=""),"",IF(A402="","нет даты",IF(B402="","нет клиента",IF(NOT(ISNUMBER(C402)),"нет суммы",IF(A402&gt;Показатели!$B$6,"после среза",IF(COUNTIFS($A$1:A401,A402,$B$1:B401,B402,$C$1:C401,C402)&gt;0,"дубль","учтена"))))))</f>
        <v/>
      </c>
      <c r="E402" t="str">
        <f>IF(D402&lt;&gt;"учтена","",1+COUNTIFS($B$2:$B$601,B402,$A$2:$A$601,"&lt;"&amp;A402,$D$2:$D$601,"учтена")+COUNTIFS($B$1:B401,B402,$A$1:A401,A402,$D$1:D401,"учтена"))</f>
        <v/>
      </c>
      <c r="F402" t="str">
        <f>IF(D402&lt;&gt;"учтена","",IF(COUNTIF(Обращения!$B$2:$B$401,B402)=0,"нет обращения","есть"))</f>
        <v/>
      </c>
    </row>
    <row r="403">
      <c r="A403" s="2" t="n"/>
      <c r="B403" s="10" t="n"/>
      <c r="C403" s="11" t="n"/>
      <c r="D403" t="str">
        <f>IF(AND(A403="",B403="",C403=""),"",IF(A403="","нет даты",IF(B403="","нет клиента",IF(NOT(ISNUMBER(C403)),"нет суммы",IF(A403&gt;Показатели!$B$6,"после среза",IF(COUNTIFS($A$1:A402,A403,$B$1:B402,B403,$C$1:C402,C403)&gt;0,"дубль","учтена"))))))</f>
        <v/>
      </c>
      <c r="E403" t="str">
        <f>IF(D403&lt;&gt;"учтена","",1+COUNTIFS($B$2:$B$601,B403,$A$2:$A$601,"&lt;"&amp;A403,$D$2:$D$601,"учтена")+COUNTIFS($B$1:B402,B403,$A$1:A402,A403,$D$1:D402,"учтена"))</f>
        <v/>
      </c>
      <c r="F403" t="str">
        <f>IF(D403&lt;&gt;"учтена","",IF(COUNTIF(Обращения!$B$2:$B$401,B403)=0,"нет обращения","есть"))</f>
        <v/>
      </c>
    </row>
    <row r="404">
      <c r="A404" s="2" t="n"/>
      <c r="B404" s="10" t="n"/>
      <c r="C404" s="11" t="n"/>
      <c r="D404" t="str">
        <f>IF(AND(A404="",B404="",C404=""),"",IF(A404="","нет даты",IF(B404="","нет клиента",IF(NOT(ISNUMBER(C404)),"нет суммы",IF(A404&gt;Показатели!$B$6,"после среза",IF(COUNTIFS($A$1:A403,A404,$B$1:B403,B404,$C$1:C403,C404)&gt;0,"дубль","учтена"))))))</f>
        <v/>
      </c>
      <c r="E404" t="str">
        <f>IF(D404&lt;&gt;"учтена","",1+COUNTIFS($B$2:$B$601,B404,$A$2:$A$601,"&lt;"&amp;A404,$D$2:$D$601,"учтена")+COUNTIFS($B$1:B403,B404,$A$1:A403,A404,$D$1:D403,"учтена"))</f>
        <v/>
      </c>
      <c r="F404" t="str">
        <f>IF(D404&lt;&gt;"учтена","",IF(COUNTIF(Обращения!$B$2:$B$401,B404)=0,"нет обращения","есть"))</f>
        <v/>
      </c>
    </row>
    <row r="405">
      <c r="A405" s="2" t="n"/>
      <c r="B405" s="10" t="n"/>
      <c r="C405" s="11" t="n"/>
      <c r="D405" t="str">
        <f>IF(AND(A405="",B405="",C405=""),"",IF(A405="","нет даты",IF(B405="","нет клиента",IF(NOT(ISNUMBER(C405)),"нет суммы",IF(A405&gt;Показатели!$B$6,"после среза",IF(COUNTIFS($A$1:A404,A405,$B$1:B404,B405,$C$1:C404,C405)&gt;0,"дубль","учтена"))))))</f>
        <v/>
      </c>
      <c r="E405" t="str">
        <f>IF(D405&lt;&gt;"учтена","",1+COUNTIFS($B$2:$B$601,B405,$A$2:$A$601,"&lt;"&amp;A405,$D$2:$D$601,"учтена")+COUNTIFS($B$1:B404,B405,$A$1:A404,A405,$D$1:D404,"учтена"))</f>
        <v/>
      </c>
      <c r="F405" t="str">
        <f>IF(D405&lt;&gt;"учтена","",IF(COUNTIF(Обращения!$B$2:$B$401,B405)=0,"нет обращения","есть"))</f>
        <v/>
      </c>
    </row>
    <row r="406">
      <c r="A406" s="2" t="n"/>
      <c r="B406" s="10" t="n"/>
      <c r="C406" s="11" t="n"/>
      <c r="D406" t="str">
        <f>IF(AND(A406="",B406="",C406=""),"",IF(A406="","нет даты",IF(B406="","нет клиента",IF(NOT(ISNUMBER(C406)),"нет суммы",IF(A406&gt;Показатели!$B$6,"после среза",IF(COUNTIFS($A$1:A405,A406,$B$1:B405,B406,$C$1:C405,C406)&gt;0,"дубль","учтена"))))))</f>
        <v/>
      </c>
      <c r="E406" t="str">
        <f>IF(D406&lt;&gt;"учтена","",1+COUNTIFS($B$2:$B$601,B406,$A$2:$A$601,"&lt;"&amp;A406,$D$2:$D$601,"учтена")+COUNTIFS($B$1:B405,B406,$A$1:A405,A406,$D$1:D405,"учтена"))</f>
        <v/>
      </c>
      <c r="F406" t="str">
        <f>IF(D406&lt;&gt;"учтена","",IF(COUNTIF(Обращения!$B$2:$B$401,B406)=0,"нет обращения","есть"))</f>
        <v/>
      </c>
    </row>
    <row r="407">
      <c r="A407" s="2" t="n"/>
      <c r="B407" s="10" t="n"/>
      <c r="C407" s="11" t="n"/>
      <c r="D407" t="str">
        <f>IF(AND(A407="",B407="",C407=""),"",IF(A407="","нет даты",IF(B407="","нет клиента",IF(NOT(ISNUMBER(C407)),"нет суммы",IF(A407&gt;Показатели!$B$6,"после среза",IF(COUNTIFS($A$1:A406,A407,$B$1:B406,B407,$C$1:C406,C407)&gt;0,"дубль","учтена"))))))</f>
        <v/>
      </c>
      <c r="E407" t="str">
        <f>IF(D407&lt;&gt;"учтена","",1+COUNTIFS($B$2:$B$601,B407,$A$2:$A$601,"&lt;"&amp;A407,$D$2:$D$601,"учтена")+COUNTIFS($B$1:B406,B407,$A$1:A406,A407,$D$1:D406,"учтена"))</f>
        <v/>
      </c>
      <c r="F407" t="str">
        <f>IF(D407&lt;&gt;"учтена","",IF(COUNTIF(Обращения!$B$2:$B$401,B407)=0,"нет обращения","есть"))</f>
        <v/>
      </c>
    </row>
    <row r="408">
      <c r="A408" s="2" t="n"/>
      <c r="B408" s="10" t="n"/>
      <c r="C408" s="11" t="n"/>
      <c r="D408" t="str">
        <f>IF(AND(A408="",B408="",C408=""),"",IF(A408="","нет даты",IF(B408="","нет клиента",IF(NOT(ISNUMBER(C408)),"нет суммы",IF(A408&gt;Показатели!$B$6,"после среза",IF(COUNTIFS($A$1:A407,A408,$B$1:B407,B408,$C$1:C407,C408)&gt;0,"дубль","учтена"))))))</f>
        <v/>
      </c>
      <c r="E408" t="str">
        <f>IF(D408&lt;&gt;"учтена","",1+COUNTIFS($B$2:$B$601,B408,$A$2:$A$601,"&lt;"&amp;A408,$D$2:$D$601,"учтена")+COUNTIFS($B$1:B407,B408,$A$1:A407,A408,$D$1:D407,"учтена"))</f>
        <v/>
      </c>
      <c r="F408" t="str">
        <f>IF(D408&lt;&gt;"учтена","",IF(COUNTIF(Обращения!$B$2:$B$401,B408)=0,"нет обращения","есть"))</f>
        <v/>
      </c>
    </row>
    <row r="409">
      <c r="A409" s="2" t="n"/>
      <c r="B409" s="10" t="n"/>
      <c r="C409" s="11" t="n"/>
      <c r="D409" t="str">
        <f>IF(AND(A409="",B409="",C409=""),"",IF(A409="","нет даты",IF(B409="","нет клиента",IF(NOT(ISNUMBER(C409)),"нет суммы",IF(A409&gt;Показатели!$B$6,"после среза",IF(COUNTIFS($A$1:A408,A409,$B$1:B408,B409,$C$1:C408,C409)&gt;0,"дубль","учтена"))))))</f>
        <v/>
      </c>
      <c r="E409" t="str">
        <f>IF(D409&lt;&gt;"учтена","",1+COUNTIFS($B$2:$B$601,B409,$A$2:$A$601,"&lt;"&amp;A409,$D$2:$D$601,"учтена")+COUNTIFS($B$1:B408,B409,$A$1:A408,A409,$D$1:D408,"учтена"))</f>
        <v/>
      </c>
      <c r="F409" t="str">
        <f>IF(D409&lt;&gt;"учтена","",IF(COUNTIF(Обращения!$B$2:$B$401,B409)=0,"нет обращения","есть"))</f>
        <v/>
      </c>
    </row>
    <row r="410">
      <c r="A410" s="2" t="n"/>
      <c r="B410" s="10" t="n"/>
      <c r="C410" s="11" t="n"/>
      <c r="D410" t="str">
        <f>IF(AND(A410="",B410="",C410=""),"",IF(A410="","нет даты",IF(B410="","нет клиента",IF(NOT(ISNUMBER(C410)),"нет суммы",IF(A410&gt;Показатели!$B$6,"после среза",IF(COUNTIFS($A$1:A409,A410,$B$1:B409,B410,$C$1:C409,C410)&gt;0,"дубль","учтена"))))))</f>
        <v/>
      </c>
      <c r="E410" t="str">
        <f>IF(D410&lt;&gt;"учтена","",1+COUNTIFS($B$2:$B$601,B410,$A$2:$A$601,"&lt;"&amp;A410,$D$2:$D$601,"учтена")+COUNTIFS($B$1:B409,B410,$A$1:A409,A410,$D$1:D409,"учтена"))</f>
        <v/>
      </c>
      <c r="F410" t="str">
        <f>IF(D410&lt;&gt;"учтена","",IF(COUNTIF(Обращения!$B$2:$B$401,B410)=0,"нет обращения","есть"))</f>
        <v/>
      </c>
    </row>
    <row r="411">
      <c r="A411" s="2" t="n"/>
      <c r="B411" s="10" t="n"/>
      <c r="C411" s="11" t="n"/>
      <c r="D411" t="str">
        <f>IF(AND(A411="",B411="",C411=""),"",IF(A411="","нет даты",IF(B411="","нет клиента",IF(NOT(ISNUMBER(C411)),"нет суммы",IF(A411&gt;Показатели!$B$6,"после среза",IF(COUNTIFS($A$1:A410,A411,$B$1:B410,B411,$C$1:C410,C411)&gt;0,"дубль","учтена"))))))</f>
        <v/>
      </c>
      <c r="E411" t="str">
        <f>IF(D411&lt;&gt;"учтена","",1+COUNTIFS($B$2:$B$601,B411,$A$2:$A$601,"&lt;"&amp;A411,$D$2:$D$601,"учтена")+COUNTIFS($B$1:B410,B411,$A$1:A410,A411,$D$1:D410,"учтена"))</f>
        <v/>
      </c>
      <c r="F411" t="str">
        <f>IF(D411&lt;&gt;"учтена","",IF(COUNTIF(Обращения!$B$2:$B$401,B411)=0,"нет обращения","есть"))</f>
        <v/>
      </c>
    </row>
    <row r="412">
      <c r="A412" s="2" t="n"/>
      <c r="B412" s="10" t="n"/>
      <c r="C412" s="11" t="n"/>
      <c r="D412" t="str">
        <f>IF(AND(A412="",B412="",C412=""),"",IF(A412="","нет даты",IF(B412="","нет клиента",IF(NOT(ISNUMBER(C412)),"нет суммы",IF(A412&gt;Показатели!$B$6,"после среза",IF(COUNTIFS($A$1:A411,A412,$B$1:B411,B412,$C$1:C411,C412)&gt;0,"дубль","учтена"))))))</f>
        <v/>
      </c>
      <c r="E412" t="str">
        <f>IF(D412&lt;&gt;"учтена","",1+COUNTIFS($B$2:$B$601,B412,$A$2:$A$601,"&lt;"&amp;A412,$D$2:$D$601,"учтена")+COUNTIFS($B$1:B411,B412,$A$1:A411,A412,$D$1:D411,"учтена"))</f>
        <v/>
      </c>
      <c r="F412" t="str">
        <f>IF(D412&lt;&gt;"учтена","",IF(COUNTIF(Обращения!$B$2:$B$401,B412)=0,"нет обращения","есть"))</f>
        <v/>
      </c>
    </row>
    <row r="413">
      <c r="A413" s="2" t="n"/>
      <c r="B413" s="10" t="n"/>
      <c r="C413" s="11" t="n"/>
      <c r="D413" t="str">
        <f>IF(AND(A413="",B413="",C413=""),"",IF(A413="","нет даты",IF(B413="","нет клиента",IF(NOT(ISNUMBER(C413)),"нет суммы",IF(A413&gt;Показатели!$B$6,"после среза",IF(COUNTIFS($A$1:A412,A413,$B$1:B412,B413,$C$1:C412,C413)&gt;0,"дубль","учтена"))))))</f>
        <v/>
      </c>
      <c r="E413" t="str">
        <f>IF(D413&lt;&gt;"учтена","",1+COUNTIFS($B$2:$B$601,B413,$A$2:$A$601,"&lt;"&amp;A413,$D$2:$D$601,"учтена")+COUNTIFS($B$1:B412,B413,$A$1:A412,A413,$D$1:D412,"учтена"))</f>
        <v/>
      </c>
      <c r="F413" t="str">
        <f>IF(D413&lt;&gt;"учтена","",IF(COUNTIF(Обращения!$B$2:$B$401,B413)=0,"нет обращения","есть"))</f>
        <v/>
      </c>
    </row>
    <row r="414">
      <c r="A414" s="2" t="n"/>
      <c r="B414" s="10" t="n"/>
      <c r="C414" s="11" t="n"/>
      <c r="D414" t="str">
        <f>IF(AND(A414="",B414="",C414=""),"",IF(A414="","нет даты",IF(B414="","нет клиента",IF(NOT(ISNUMBER(C414)),"нет суммы",IF(A414&gt;Показатели!$B$6,"после среза",IF(COUNTIFS($A$1:A413,A414,$B$1:B413,B414,$C$1:C413,C414)&gt;0,"дубль","учтена"))))))</f>
        <v/>
      </c>
      <c r="E414" t="str">
        <f>IF(D414&lt;&gt;"учтена","",1+COUNTIFS($B$2:$B$601,B414,$A$2:$A$601,"&lt;"&amp;A414,$D$2:$D$601,"учтена")+COUNTIFS($B$1:B413,B414,$A$1:A413,A414,$D$1:D413,"учтена"))</f>
        <v/>
      </c>
      <c r="F414" t="str">
        <f>IF(D414&lt;&gt;"учтена","",IF(COUNTIF(Обращения!$B$2:$B$401,B414)=0,"нет обращения","есть"))</f>
        <v/>
      </c>
    </row>
    <row r="415">
      <c r="A415" s="2" t="n"/>
      <c r="B415" s="10" t="n"/>
      <c r="C415" s="11" t="n"/>
      <c r="D415" t="str">
        <f>IF(AND(A415="",B415="",C415=""),"",IF(A415="","нет даты",IF(B415="","нет клиента",IF(NOT(ISNUMBER(C415)),"нет суммы",IF(A415&gt;Показатели!$B$6,"после среза",IF(COUNTIFS($A$1:A414,A415,$B$1:B414,B415,$C$1:C414,C415)&gt;0,"дубль","учтена"))))))</f>
        <v/>
      </c>
      <c r="E415" t="str">
        <f>IF(D415&lt;&gt;"учтена","",1+COUNTIFS($B$2:$B$601,B415,$A$2:$A$601,"&lt;"&amp;A415,$D$2:$D$601,"учтена")+COUNTIFS($B$1:B414,B415,$A$1:A414,A415,$D$1:D414,"учтена"))</f>
        <v/>
      </c>
      <c r="F415" t="str">
        <f>IF(D415&lt;&gt;"учтена","",IF(COUNTIF(Обращения!$B$2:$B$401,B415)=0,"нет обращения","есть"))</f>
        <v/>
      </c>
    </row>
    <row r="416">
      <c r="A416" s="2" t="n"/>
      <c r="B416" s="10" t="n"/>
      <c r="C416" s="11" t="n"/>
      <c r="D416" t="str">
        <f>IF(AND(A416="",B416="",C416=""),"",IF(A416="","нет даты",IF(B416="","нет клиента",IF(NOT(ISNUMBER(C416)),"нет суммы",IF(A416&gt;Показатели!$B$6,"после среза",IF(COUNTIFS($A$1:A415,A416,$B$1:B415,B416,$C$1:C415,C416)&gt;0,"дубль","учтена"))))))</f>
        <v/>
      </c>
      <c r="E416" t="str">
        <f>IF(D416&lt;&gt;"учтена","",1+COUNTIFS($B$2:$B$601,B416,$A$2:$A$601,"&lt;"&amp;A416,$D$2:$D$601,"учтена")+COUNTIFS($B$1:B415,B416,$A$1:A415,A416,$D$1:D415,"учтена"))</f>
        <v/>
      </c>
      <c r="F416" t="str">
        <f>IF(D416&lt;&gt;"учтена","",IF(COUNTIF(Обращения!$B$2:$B$401,B416)=0,"нет обращения","есть"))</f>
        <v/>
      </c>
    </row>
    <row r="417">
      <c r="A417" s="2" t="n"/>
      <c r="B417" s="10" t="n"/>
      <c r="C417" s="11" t="n"/>
      <c r="D417" t="str">
        <f>IF(AND(A417="",B417="",C417=""),"",IF(A417="","нет даты",IF(B417="","нет клиента",IF(NOT(ISNUMBER(C417)),"нет суммы",IF(A417&gt;Показатели!$B$6,"после среза",IF(COUNTIFS($A$1:A416,A417,$B$1:B416,B417,$C$1:C416,C417)&gt;0,"дубль","учтена"))))))</f>
        <v/>
      </c>
      <c r="E417" t="str">
        <f>IF(D417&lt;&gt;"учтена","",1+COUNTIFS($B$2:$B$601,B417,$A$2:$A$601,"&lt;"&amp;A417,$D$2:$D$601,"учтена")+COUNTIFS($B$1:B416,B417,$A$1:A416,A417,$D$1:D416,"учтена"))</f>
        <v/>
      </c>
      <c r="F417" t="str">
        <f>IF(D417&lt;&gt;"учтена","",IF(COUNTIF(Обращения!$B$2:$B$401,B417)=0,"нет обращения","есть"))</f>
        <v/>
      </c>
    </row>
    <row r="418">
      <c r="A418" s="2" t="n"/>
      <c r="B418" s="10" t="n"/>
      <c r="C418" s="11" t="n"/>
      <c r="D418" t="str">
        <f>IF(AND(A418="",B418="",C418=""),"",IF(A418="","нет даты",IF(B418="","нет клиента",IF(NOT(ISNUMBER(C418)),"нет суммы",IF(A418&gt;Показатели!$B$6,"после среза",IF(COUNTIFS($A$1:A417,A418,$B$1:B417,B418,$C$1:C417,C418)&gt;0,"дубль","учтена"))))))</f>
        <v/>
      </c>
      <c r="E418" t="str">
        <f>IF(D418&lt;&gt;"учтена","",1+COUNTIFS($B$2:$B$601,B418,$A$2:$A$601,"&lt;"&amp;A418,$D$2:$D$601,"учтена")+COUNTIFS($B$1:B417,B418,$A$1:A417,A418,$D$1:D417,"учтена"))</f>
        <v/>
      </c>
      <c r="F418" t="str">
        <f>IF(D418&lt;&gt;"учтена","",IF(COUNTIF(Обращения!$B$2:$B$401,B418)=0,"нет обращения","есть"))</f>
        <v/>
      </c>
    </row>
    <row r="419">
      <c r="A419" s="2" t="n"/>
      <c r="B419" s="10" t="n"/>
      <c r="C419" s="11" t="n"/>
      <c r="D419" t="str">
        <f>IF(AND(A419="",B419="",C419=""),"",IF(A419="","нет даты",IF(B419="","нет клиента",IF(NOT(ISNUMBER(C419)),"нет суммы",IF(A419&gt;Показатели!$B$6,"после среза",IF(COUNTIFS($A$1:A418,A419,$B$1:B418,B419,$C$1:C418,C419)&gt;0,"дубль","учтена"))))))</f>
        <v/>
      </c>
      <c r="E419" t="str">
        <f>IF(D419&lt;&gt;"учтена","",1+COUNTIFS($B$2:$B$601,B419,$A$2:$A$601,"&lt;"&amp;A419,$D$2:$D$601,"учтена")+COUNTIFS($B$1:B418,B419,$A$1:A418,A419,$D$1:D418,"учтена"))</f>
        <v/>
      </c>
      <c r="F419" t="str">
        <f>IF(D419&lt;&gt;"учтена","",IF(COUNTIF(Обращения!$B$2:$B$401,B419)=0,"нет обращения","есть"))</f>
        <v/>
      </c>
    </row>
    <row r="420">
      <c r="A420" s="2" t="n"/>
      <c r="B420" s="10" t="n"/>
      <c r="C420" s="11" t="n"/>
      <c r="D420" t="str">
        <f>IF(AND(A420="",B420="",C420=""),"",IF(A420="","нет даты",IF(B420="","нет клиента",IF(NOT(ISNUMBER(C420)),"нет суммы",IF(A420&gt;Показатели!$B$6,"после среза",IF(COUNTIFS($A$1:A419,A420,$B$1:B419,B420,$C$1:C419,C420)&gt;0,"дубль","учтена"))))))</f>
        <v/>
      </c>
      <c r="E420" t="str">
        <f>IF(D420&lt;&gt;"учтена","",1+COUNTIFS($B$2:$B$601,B420,$A$2:$A$601,"&lt;"&amp;A420,$D$2:$D$601,"учтена")+COUNTIFS($B$1:B419,B420,$A$1:A419,A420,$D$1:D419,"учтена"))</f>
        <v/>
      </c>
      <c r="F420" t="str">
        <f>IF(D420&lt;&gt;"учтена","",IF(COUNTIF(Обращения!$B$2:$B$401,B420)=0,"нет обращения","есть"))</f>
        <v/>
      </c>
    </row>
    <row r="421">
      <c r="A421" s="2" t="n"/>
      <c r="B421" s="10" t="n"/>
      <c r="C421" s="11" t="n"/>
      <c r="D421" t="str">
        <f>IF(AND(A421="",B421="",C421=""),"",IF(A421="","нет даты",IF(B421="","нет клиента",IF(NOT(ISNUMBER(C421)),"нет суммы",IF(A421&gt;Показатели!$B$6,"после среза",IF(COUNTIFS($A$1:A420,A421,$B$1:B420,B421,$C$1:C420,C421)&gt;0,"дубль","учтена"))))))</f>
        <v/>
      </c>
      <c r="E421" t="str">
        <f>IF(D421&lt;&gt;"учтена","",1+COUNTIFS($B$2:$B$601,B421,$A$2:$A$601,"&lt;"&amp;A421,$D$2:$D$601,"учтена")+COUNTIFS($B$1:B420,B421,$A$1:A420,A421,$D$1:D420,"учтена"))</f>
        <v/>
      </c>
      <c r="F421" t="str">
        <f>IF(D421&lt;&gt;"учтена","",IF(COUNTIF(Обращения!$B$2:$B$401,B421)=0,"нет обращения","есть"))</f>
        <v/>
      </c>
    </row>
    <row r="422">
      <c r="A422" s="2" t="n"/>
      <c r="B422" s="10" t="n"/>
      <c r="C422" s="11" t="n"/>
      <c r="D422" t="str">
        <f>IF(AND(A422="",B422="",C422=""),"",IF(A422="","нет даты",IF(B422="","нет клиента",IF(NOT(ISNUMBER(C422)),"нет суммы",IF(A422&gt;Показатели!$B$6,"после среза",IF(COUNTIFS($A$1:A421,A422,$B$1:B421,B422,$C$1:C421,C422)&gt;0,"дубль","учтена"))))))</f>
        <v/>
      </c>
      <c r="E422" t="str">
        <f>IF(D422&lt;&gt;"учтена","",1+COUNTIFS($B$2:$B$601,B422,$A$2:$A$601,"&lt;"&amp;A422,$D$2:$D$601,"учтена")+COUNTIFS($B$1:B421,B422,$A$1:A421,A422,$D$1:D421,"учтена"))</f>
        <v/>
      </c>
      <c r="F422" t="str">
        <f>IF(D422&lt;&gt;"учтена","",IF(COUNTIF(Обращения!$B$2:$B$401,B422)=0,"нет обращения","есть"))</f>
        <v/>
      </c>
    </row>
    <row r="423">
      <c r="A423" s="2" t="n"/>
      <c r="B423" s="10" t="n"/>
      <c r="C423" s="11" t="n"/>
      <c r="D423" t="str">
        <f>IF(AND(A423="",B423="",C423=""),"",IF(A423="","нет даты",IF(B423="","нет клиента",IF(NOT(ISNUMBER(C423)),"нет суммы",IF(A423&gt;Показатели!$B$6,"после среза",IF(COUNTIFS($A$1:A422,A423,$B$1:B422,B423,$C$1:C422,C423)&gt;0,"дубль","учтена"))))))</f>
        <v/>
      </c>
      <c r="E423" t="str">
        <f>IF(D423&lt;&gt;"учтена","",1+COUNTIFS($B$2:$B$601,B423,$A$2:$A$601,"&lt;"&amp;A423,$D$2:$D$601,"учтена")+COUNTIFS($B$1:B422,B423,$A$1:A422,A423,$D$1:D422,"учтена"))</f>
        <v/>
      </c>
      <c r="F423" t="str">
        <f>IF(D423&lt;&gt;"учтена","",IF(COUNTIF(Обращения!$B$2:$B$401,B423)=0,"нет обращения","есть"))</f>
        <v/>
      </c>
    </row>
    <row r="424">
      <c r="A424" s="2" t="n"/>
      <c r="B424" s="10" t="n"/>
      <c r="C424" s="11" t="n"/>
      <c r="D424" t="str">
        <f>IF(AND(A424="",B424="",C424=""),"",IF(A424="","нет даты",IF(B424="","нет клиента",IF(NOT(ISNUMBER(C424)),"нет суммы",IF(A424&gt;Показатели!$B$6,"после среза",IF(COUNTIFS($A$1:A423,A424,$B$1:B423,B424,$C$1:C423,C424)&gt;0,"дубль","учтена"))))))</f>
        <v/>
      </c>
      <c r="E424" t="str">
        <f>IF(D424&lt;&gt;"учтена","",1+COUNTIFS($B$2:$B$601,B424,$A$2:$A$601,"&lt;"&amp;A424,$D$2:$D$601,"учтена")+COUNTIFS($B$1:B423,B424,$A$1:A423,A424,$D$1:D423,"учтена"))</f>
        <v/>
      </c>
      <c r="F424" t="str">
        <f>IF(D424&lt;&gt;"учтена","",IF(COUNTIF(Обращения!$B$2:$B$401,B424)=0,"нет обращения","есть"))</f>
        <v/>
      </c>
    </row>
    <row r="425">
      <c r="A425" s="2" t="n"/>
      <c r="B425" s="10" t="n"/>
      <c r="C425" s="11" t="n"/>
      <c r="D425" t="str">
        <f>IF(AND(A425="",B425="",C425=""),"",IF(A425="","нет даты",IF(B425="","нет клиента",IF(NOT(ISNUMBER(C425)),"нет суммы",IF(A425&gt;Показатели!$B$6,"после среза",IF(COUNTIFS($A$1:A424,A425,$B$1:B424,B425,$C$1:C424,C425)&gt;0,"дубль","учтена"))))))</f>
        <v/>
      </c>
      <c r="E425" t="str">
        <f>IF(D425&lt;&gt;"учтена","",1+COUNTIFS($B$2:$B$601,B425,$A$2:$A$601,"&lt;"&amp;A425,$D$2:$D$601,"учтена")+COUNTIFS($B$1:B424,B425,$A$1:A424,A425,$D$1:D424,"учтена"))</f>
        <v/>
      </c>
      <c r="F425" t="str">
        <f>IF(D425&lt;&gt;"учтена","",IF(COUNTIF(Обращения!$B$2:$B$401,B425)=0,"нет обращения","есть"))</f>
        <v/>
      </c>
    </row>
    <row r="426">
      <c r="A426" s="2" t="n"/>
      <c r="B426" s="10" t="n"/>
      <c r="C426" s="11" t="n"/>
      <c r="D426" t="str">
        <f>IF(AND(A426="",B426="",C426=""),"",IF(A426="","нет даты",IF(B426="","нет клиента",IF(NOT(ISNUMBER(C426)),"нет суммы",IF(A426&gt;Показатели!$B$6,"после среза",IF(COUNTIFS($A$1:A425,A426,$B$1:B425,B426,$C$1:C425,C426)&gt;0,"дубль","учтена"))))))</f>
        <v/>
      </c>
      <c r="E426" t="str">
        <f>IF(D426&lt;&gt;"учтена","",1+COUNTIFS($B$2:$B$601,B426,$A$2:$A$601,"&lt;"&amp;A426,$D$2:$D$601,"учтена")+COUNTIFS($B$1:B425,B426,$A$1:A425,A426,$D$1:D425,"учтена"))</f>
        <v/>
      </c>
      <c r="F426" t="str">
        <f>IF(D426&lt;&gt;"учтена","",IF(COUNTIF(Обращения!$B$2:$B$401,B426)=0,"нет обращения","есть"))</f>
        <v/>
      </c>
    </row>
    <row r="427">
      <c r="A427" s="2" t="n"/>
      <c r="B427" s="10" t="n"/>
      <c r="C427" s="11" t="n"/>
      <c r="D427" t="str">
        <f>IF(AND(A427="",B427="",C427=""),"",IF(A427="","нет даты",IF(B427="","нет клиента",IF(NOT(ISNUMBER(C427)),"нет суммы",IF(A427&gt;Показатели!$B$6,"после среза",IF(COUNTIFS($A$1:A426,A427,$B$1:B426,B427,$C$1:C426,C427)&gt;0,"дубль","учтена"))))))</f>
        <v/>
      </c>
      <c r="E427" t="str">
        <f>IF(D427&lt;&gt;"учтена","",1+COUNTIFS($B$2:$B$601,B427,$A$2:$A$601,"&lt;"&amp;A427,$D$2:$D$601,"учтена")+COUNTIFS($B$1:B426,B427,$A$1:A426,A427,$D$1:D426,"учтена"))</f>
        <v/>
      </c>
      <c r="F427" t="str">
        <f>IF(D427&lt;&gt;"учтена","",IF(COUNTIF(Обращения!$B$2:$B$401,B427)=0,"нет обращения","есть"))</f>
        <v/>
      </c>
    </row>
    <row r="428">
      <c r="A428" s="2" t="n"/>
      <c r="B428" s="10" t="n"/>
      <c r="C428" s="11" t="n"/>
      <c r="D428" t="str">
        <f>IF(AND(A428="",B428="",C428=""),"",IF(A428="","нет даты",IF(B428="","нет клиента",IF(NOT(ISNUMBER(C428)),"нет суммы",IF(A428&gt;Показатели!$B$6,"после среза",IF(COUNTIFS($A$1:A427,A428,$B$1:B427,B428,$C$1:C427,C428)&gt;0,"дубль","учтена"))))))</f>
        <v/>
      </c>
      <c r="E428" t="str">
        <f>IF(D428&lt;&gt;"учтена","",1+COUNTIFS($B$2:$B$601,B428,$A$2:$A$601,"&lt;"&amp;A428,$D$2:$D$601,"учтена")+COUNTIFS($B$1:B427,B428,$A$1:A427,A428,$D$1:D427,"учтена"))</f>
        <v/>
      </c>
      <c r="F428" t="str">
        <f>IF(D428&lt;&gt;"учтена","",IF(COUNTIF(Обращения!$B$2:$B$401,B428)=0,"нет обращения","есть"))</f>
        <v/>
      </c>
    </row>
    <row r="429">
      <c r="A429" s="2" t="n"/>
      <c r="B429" s="10" t="n"/>
      <c r="C429" s="11" t="n"/>
      <c r="D429" t="str">
        <f>IF(AND(A429="",B429="",C429=""),"",IF(A429="","нет даты",IF(B429="","нет клиента",IF(NOT(ISNUMBER(C429)),"нет суммы",IF(A429&gt;Показатели!$B$6,"после среза",IF(COUNTIFS($A$1:A428,A429,$B$1:B428,B429,$C$1:C428,C429)&gt;0,"дубль","учтена"))))))</f>
        <v/>
      </c>
      <c r="E429" t="str">
        <f>IF(D429&lt;&gt;"учтена","",1+COUNTIFS($B$2:$B$601,B429,$A$2:$A$601,"&lt;"&amp;A429,$D$2:$D$601,"учтена")+COUNTIFS($B$1:B428,B429,$A$1:A428,A429,$D$1:D428,"учтена"))</f>
        <v/>
      </c>
      <c r="F429" t="str">
        <f>IF(D429&lt;&gt;"учтена","",IF(COUNTIF(Обращения!$B$2:$B$401,B429)=0,"нет обращения","есть"))</f>
        <v/>
      </c>
    </row>
    <row r="430">
      <c r="A430" s="2" t="n"/>
      <c r="B430" s="10" t="n"/>
      <c r="C430" s="11" t="n"/>
      <c r="D430" t="str">
        <f>IF(AND(A430="",B430="",C430=""),"",IF(A430="","нет даты",IF(B430="","нет клиента",IF(NOT(ISNUMBER(C430)),"нет суммы",IF(A430&gt;Показатели!$B$6,"после среза",IF(COUNTIFS($A$1:A429,A430,$B$1:B429,B430,$C$1:C429,C430)&gt;0,"дубль","учтена"))))))</f>
        <v/>
      </c>
      <c r="E430" t="str">
        <f>IF(D430&lt;&gt;"учтена","",1+COUNTIFS($B$2:$B$601,B430,$A$2:$A$601,"&lt;"&amp;A430,$D$2:$D$601,"учтена")+COUNTIFS($B$1:B429,B430,$A$1:A429,A430,$D$1:D429,"учтена"))</f>
        <v/>
      </c>
      <c r="F430" t="str">
        <f>IF(D430&lt;&gt;"учтена","",IF(COUNTIF(Обращения!$B$2:$B$401,B430)=0,"нет обращения","есть"))</f>
        <v/>
      </c>
    </row>
    <row r="431">
      <c r="A431" s="2" t="n"/>
      <c r="B431" s="10" t="n"/>
      <c r="C431" s="11" t="n"/>
      <c r="D431" t="str">
        <f>IF(AND(A431="",B431="",C431=""),"",IF(A431="","нет даты",IF(B431="","нет клиента",IF(NOT(ISNUMBER(C431)),"нет суммы",IF(A431&gt;Показатели!$B$6,"после среза",IF(COUNTIFS($A$1:A430,A431,$B$1:B430,B431,$C$1:C430,C431)&gt;0,"дубль","учтена"))))))</f>
        <v/>
      </c>
      <c r="E431" t="str">
        <f>IF(D431&lt;&gt;"учтена","",1+COUNTIFS($B$2:$B$601,B431,$A$2:$A$601,"&lt;"&amp;A431,$D$2:$D$601,"учтена")+COUNTIFS($B$1:B430,B431,$A$1:A430,A431,$D$1:D430,"учтена"))</f>
        <v/>
      </c>
      <c r="F431" t="str">
        <f>IF(D431&lt;&gt;"учтена","",IF(COUNTIF(Обращения!$B$2:$B$401,B431)=0,"нет обращения","есть"))</f>
        <v/>
      </c>
    </row>
    <row r="432">
      <c r="A432" s="2" t="n"/>
      <c r="B432" s="10" t="n"/>
      <c r="C432" s="11" t="n"/>
      <c r="D432" t="str">
        <f>IF(AND(A432="",B432="",C432=""),"",IF(A432="","нет даты",IF(B432="","нет клиента",IF(NOT(ISNUMBER(C432)),"нет суммы",IF(A432&gt;Показатели!$B$6,"после среза",IF(COUNTIFS($A$1:A431,A432,$B$1:B431,B432,$C$1:C431,C432)&gt;0,"дубль","учтена"))))))</f>
        <v/>
      </c>
      <c r="E432" t="str">
        <f>IF(D432&lt;&gt;"учтена","",1+COUNTIFS($B$2:$B$601,B432,$A$2:$A$601,"&lt;"&amp;A432,$D$2:$D$601,"учтена")+COUNTIFS($B$1:B431,B432,$A$1:A431,A432,$D$1:D431,"учтена"))</f>
        <v/>
      </c>
      <c r="F432" t="str">
        <f>IF(D432&lt;&gt;"учтена","",IF(COUNTIF(Обращения!$B$2:$B$401,B432)=0,"нет обращения","есть"))</f>
        <v/>
      </c>
    </row>
    <row r="433">
      <c r="A433" s="2" t="n"/>
      <c r="B433" s="10" t="n"/>
      <c r="C433" s="11" t="n"/>
      <c r="D433" t="str">
        <f>IF(AND(A433="",B433="",C433=""),"",IF(A433="","нет даты",IF(B433="","нет клиента",IF(NOT(ISNUMBER(C433)),"нет суммы",IF(A433&gt;Показатели!$B$6,"после среза",IF(COUNTIFS($A$1:A432,A433,$B$1:B432,B433,$C$1:C432,C433)&gt;0,"дубль","учтена"))))))</f>
        <v/>
      </c>
      <c r="E433" t="str">
        <f>IF(D433&lt;&gt;"учтена","",1+COUNTIFS($B$2:$B$601,B433,$A$2:$A$601,"&lt;"&amp;A433,$D$2:$D$601,"учтена")+COUNTIFS($B$1:B432,B433,$A$1:A432,A433,$D$1:D432,"учтена"))</f>
        <v/>
      </c>
      <c r="F433" t="str">
        <f>IF(D433&lt;&gt;"учтена","",IF(COUNTIF(Обращения!$B$2:$B$401,B433)=0,"нет обращения","есть"))</f>
        <v/>
      </c>
    </row>
    <row r="434">
      <c r="A434" s="2" t="n"/>
      <c r="B434" s="10" t="n"/>
      <c r="C434" s="11" t="n"/>
      <c r="D434" t="str">
        <f>IF(AND(A434="",B434="",C434=""),"",IF(A434="","нет даты",IF(B434="","нет клиента",IF(NOT(ISNUMBER(C434)),"нет суммы",IF(A434&gt;Показатели!$B$6,"после среза",IF(COUNTIFS($A$1:A433,A434,$B$1:B433,B434,$C$1:C433,C434)&gt;0,"дубль","учтена"))))))</f>
        <v/>
      </c>
      <c r="E434" t="str">
        <f>IF(D434&lt;&gt;"учтена","",1+COUNTIFS($B$2:$B$601,B434,$A$2:$A$601,"&lt;"&amp;A434,$D$2:$D$601,"учтена")+COUNTIFS($B$1:B433,B434,$A$1:A433,A434,$D$1:D433,"учтена"))</f>
        <v/>
      </c>
      <c r="F434" t="str">
        <f>IF(D434&lt;&gt;"учтена","",IF(COUNTIF(Обращения!$B$2:$B$401,B434)=0,"нет обращения","есть"))</f>
        <v/>
      </c>
    </row>
    <row r="435">
      <c r="A435" s="2" t="n"/>
      <c r="B435" s="10" t="n"/>
      <c r="C435" s="11" t="n"/>
      <c r="D435" t="str">
        <f>IF(AND(A435="",B435="",C435=""),"",IF(A435="","нет даты",IF(B435="","нет клиента",IF(NOT(ISNUMBER(C435)),"нет суммы",IF(A435&gt;Показатели!$B$6,"после среза",IF(COUNTIFS($A$1:A434,A435,$B$1:B434,B435,$C$1:C434,C435)&gt;0,"дубль","учтена"))))))</f>
        <v/>
      </c>
      <c r="E435" t="str">
        <f>IF(D435&lt;&gt;"учтена","",1+COUNTIFS($B$2:$B$601,B435,$A$2:$A$601,"&lt;"&amp;A435,$D$2:$D$601,"учтена")+COUNTIFS($B$1:B434,B435,$A$1:A434,A435,$D$1:D434,"учтена"))</f>
        <v/>
      </c>
      <c r="F435" t="str">
        <f>IF(D435&lt;&gt;"учтена","",IF(COUNTIF(Обращения!$B$2:$B$401,B435)=0,"нет обращения","есть"))</f>
        <v/>
      </c>
    </row>
    <row r="436">
      <c r="A436" s="2" t="n"/>
      <c r="B436" s="10" t="n"/>
      <c r="C436" s="11" t="n"/>
      <c r="D436" t="str">
        <f>IF(AND(A436="",B436="",C436=""),"",IF(A436="","нет даты",IF(B436="","нет клиента",IF(NOT(ISNUMBER(C436)),"нет суммы",IF(A436&gt;Показатели!$B$6,"после среза",IF(COUNTIFS($A$1:A435,A436,$B$1:B435,B436,$C$1:C435,C436)&gt;0,"дубль","учтена"))))))</f>
        <v/>
      </c>
      <c r="E436" t="str">
        <f>IF(D436&lt;&gt;"учтена","",1+COUNTIFS($B$2:$B$601,B436,$A$2:$A$601,"&lt;"&amp;A436,$D$2:$D$601,"учтена")+COUNTIFS($B$1:B435,B436,$A$1:A435,A436,$D$1:D435,"учтена"))</f>
        <v/>
      </c>
      <c r="F436" t="str">
        <f>IF(D436&lt;&gt;"учтена","",IF(COUNTIF(Обращения!$B$2:$B$401,B436)=0,"нет обращения","есть"))</f>
        <v/>
      </c>
    </row>
    <row r="437">
      <c r="A437" s="2" t="n"/>
      <c r="B437" s="10" t="n"/>
      <c r="C437" s="11" t="n"/>
      <c r="D437" t="str">
        <f>IF(AND(A437="",B437="",C437=""),"",IF(A437="","нет даты",IF(B437="","нет клиента",IF(NOT(ISNUMBER(C437)),"нет суммы",IF(A437&gt;Показатели!$B$6,"после среза",IF(COUNTIFS($A$1:A436,A437,$B$1:B436,B437,$C$1:C436,C437)&gt;0,"дубль","учтена"))))))</f>
        <v/>
      </c>
      <c r="E437" t="str">
        <f>IF(D437&lt;&gt;"учтена","",1+COUNTIFS($B$2:$B$601,B437,$A$2:$A$601,"&lt;"&amp;A437,$D$2:$D$601,"учтена")+COUNTIFS($B$1:B436,B437,$A$1:A436,A437,$D$1:D436,"учтена"))</f>
        <v/>
      </c>
      <c r="F437" t="str">
        <f>IF(D437&lt;&gt;"учтена","",IF(COUNTIF(Обращения!$B$2:$B$401,B437)=0,"нет обращения","есть"))</f>
        <v/>
      </c>
    </row>
    <row r="438">
      <c r="A438" s="2" t="n"/>
      <c r="B438" s="10" t="n"/>
      <c r="C438" s="11" t="n"/>
      <c r="D438" t="str">
        <f>IF(AND(A438="",B438="",C438=""),"",IF(A438="","нет даты",IF(B438="","нет клиента",IF(NOT(ISNUMBER(C438)),"нет суммы",IF(A438&gt;Показатели!$B$6,"после среза",IF(COUNTIFS($A$1:A437,A438,$B$1:B437,B438,$C$1:C437,C438)&gt;0,"дубль","учтена"))))))</f>
        <v/>
      </c>
      <c r="E438" t="str">
        <f>IF(D438&lt;&gt;"учтена","",1+COUNTIFS($B$2:$B$601,B438,$A$2:$A$601,"&lt;"&amp;A438,$D$2:$D$601,"учтена")+COUNTIFS($B$1:B437,B438,$A$1:A437,A438,$D$1:D437,"учтена"))</f>
        <v/>
      </c>
      <c r="F438" t="str">
        <f>IF(D438&lt;&gt;"учтена","",IF(COUNTIF(Обращения!$B$2:$B$401,B438)=0,"нет обращения","есть"))</f>
        <v/>
      </c>
    </row>
    <row r="439">
      <c r="A439" s="2" t="n"/>
      <c r="B439" s="10" t="n"/>
      <c r="C439" s="11" t="n"/>
      <c r="D439" t="str">
        <f>IF(AND(A439="",B439="",C439=""),"",IF(A439="","нет даты",IF(B439="","нет клиента",IF(NOT(ISNUMBER(C439)),"нет суммы",IF(A439&gt;Показатели!$B$6,"после среза",IF(COUNTIFS($A$1:A438,A439,$B$1:B438,B439,$C$1:C438,C439)&gt;0,"дубль","учтена"))))))</f>
        <v/>
      </c>
      <c r="E439" t="str">
        <f>IF(D439&lt;&gt;"учтена","",1+COUNTIFS($B$2:$B$601,B439,$A$2:$A$601,"&lt;"&amp;A439,$D$2:$D$601,"учтена")+COUNTIFS($B$1:B438,B439,$A$1:A438,A439,$D$1:D438,"учтена"))</f>
        <v/>
      </c>
      <c r="F439" t="str">
        <f>IF(D439&lt;&gt;"учтена","",IF(COUNTIF(Обращения!$B$2:$B$401,B439)=0,"нет обращения","есть"))</f>
        <v/>
      </c>
    </row>
    <row r="440">
      <c r="A440" s="2" t="n"/>
      <c r="B440" s="10" t="n"/>
      <c r="C440" s="11" t="n"/>
      <c r="D440" t="str">
        <f>IF(AND(A440="",B440="",C440=""),"",IF(A440="","нет даты",IF(B440="","нет клиента",IF(NOT(ISNUMBER(C440)),"нет суммы",IF(A440&gt;Показатели!$B$6,"после среза",IF(COUNTIFS($A$1:A439,A440,$B$1:B439,B440,$C$1:C439,C440)&gt;0,"дубль","учтена"))))))</f>
        <v/>
      </c>
      <c r="E440" t="str">
        <f>IF(D440&lt;&gt;"учтена","",1+COUNTIFS($B$2:$B$601,B440,$A$2:$A$601,"&lt;"&amp;A440,$D$2:$D$601,"учтена")+COUNTIFS($B$1:B439,B440,$A$1:A439,A440,$D$1:D439,"учтена"))</f>
        <v/>
      </c>
      <c r="F440" t="str">
        <f>IF(D440&lt;&gt;"учтена","",IF(COUNTIF(Обращения!$B$2:$B$401,B440)=0,"нет обращения","есть"))</f>
        <v/>
      </c>
    </row>
    <row r="441">
      <c r="A441" s="2" t="n"/>
      <c r="B441" s="10" t="n"/>
      <c r="C441" s="11" t="n"/>
      <c r="D441" t="str">
        <f>IF(AND(A441="",B441="",C441=""),"",IF(A441="","нет даты",IF(B441="","нет клиента",IF(NOT(ISNUMBER(C441)),"нет суммы",IF(A441&gt;Показатели!$B$6,"после среза",IF(COUNTIFS($A$1:A440,A441,$B$1:B440,B441,$C$1:C440,C441)&gt;0,"дубль","учтена"))))))</f>
        <v/>
      </c>
      <c r="E441" t="str">
        <f>IF(D441&lt;&gt;"учтена","",1+COUNTIFS($B$2:$B$601,B441,$A$2:$A$601,"&lt;"&amp;A441,$D$2:$D$601,"учтена")+COUNTIFS($B$1:B440,B441,$A$1:A440,A441,$D$1:D440,"учтена"))</f>
        <v/>
      </c>
      <c r="F441" t="str">
        <f>IF(D441&lt;&gt;"учтена","",IF(COUNTIF(Обращения!$B$2:$B$401,B441)=0,"нет обращения","есть"))</f>
        <v/>
      </c>
    </row>
    <row r="442">
      <c r="A442" s="2" t="n"/>
      <c r="B442" s="10" t="n"/>
      <c r="C442" s="11" t="n"/>
      <c r="D442" t="str">
        <f>IF(AND(A442="",B442="",C442=""),"",IF(A442="","нет даты",IF(B442="","нет клиента",IF(NOT(ISNUMBER(C442)),"нет суммы",IF(A442&gt;Показатели!$B$6,"после среза",IF(COUNTIFS($A$1:A441,A442,$B$1:B441,B442,$C$1:C441,C442)&gt;0,"дубль","учтена"))))))</f>
        <v/>
      </c>
      <c r="E442" t="str">
        <f>IF(D442&lt;&gt;"учтена","",1+COUNTIFS($B$2:$B$601,B442,$A$2:$A$601,"&lt;"&amp;A442,$D$2:$D$601,"учтена")+COUNTIFS($B$1:B441,B442,$A$1:A441,A442,$D$1:D441,"учтена"))</f>
        <v/>
      </c>
      <c r="F442" t="str">
        <f>IF(D442&lt;&gt;"учтена","",IF(COUNTIF(Обращения!$B$2:$B$401,B442)=0,"нет обращения","есть"))</f>
        <v/>
      </c>
    </row>
    <row r="443">
      <c r="A443" s="2" t="n"/>
      <c r="B443" s="10" t="n"/>
      <c r="C443" s="11" t="n"/>
      <c r="D443" t="str">
        <f>IF(AND(A443="",B443="",C443=""),"",IF(A443="","нет даты",IF(B443="","нет клиента",IF(NOT(ISNUMBER(C443)),"нет суммы",IF(A443&gt;Показатели!$B$6,"после среза",IF(COUNTIFS($A$1:A442,A443,$B$1:B442,B443,$C$1:C442,C443)&gt;0,"дубль","учтена"))))))</f>
        <v/>
      </c>
      <c r="E443" t="str">
        <f>IF(D443&lt;&gt;"учтена","",1+COUNTIFS($B$2:$B$601,B443,$A$2:$A$601,"&lt;"&amp;A443,$D$2:$D$601,"учтена")+COUNTIFS($B$1:B442,B443,$A$1:A442,A443,$D$1:D442,"учтена"))</f>
        <v/>
      </c>
      <c r="F443" t="str">
        <f>IF(D443&lt;&gt;"учтена","",IF(COUNTIF(Обращения!$B$2:$B$401,B443)=0,"нет обращения","есть"))</f>
        <v/>
      </c>
    </row>
    <row r="444">
      <c r="A444" s="2" t="n"/>
      <c r="B444" s="10" t="n"/>
      <c r="C444" s="11" t="n"/>
      <c r="D444" t="str">
        <f>IF(AND(A444="",B444="",C444=""),"",IF(A444="","нет даты",IF(B444="","нет клиента",IF(NOT(ISNUMBER(C444)),"нет суммы",IF(A444&gt;Показатели!$B$6,"после среза",IF(COUNTIFS($A$1:A443,A444,$B$1:B443,B444,$C$1:C443,C444)&gt;0,"дубль","учтена"))))))</f>
        <v/>
      </c>
      <c r="E444" t="str">
        <f>IF(D444&lt;&gt;"учтена","",1+COUNTIFS($B$2:$B$601,B444,$A$2:$A$601,"&lt;"&amp;A444,$D$2:$D$601,"учтена")+COUNTIFS($B$1:B443,B444,$A$1:A443,A444,$D$1:D443,"учтена"))</f>
        <v/>
      </c>
      <c r="F444" t="str">
        <f>IF(D444&lt;&gt;"учтена","",IF(COUNTIF(Обращения!$B$2:$B$401,B444)=0,"нет обращения","есть"))</f>
        <v/>
      </c>
    </row>
    <row r="445">
      <c r="A445" s="2" t="n"/>
      <c r="B445" s="10" t="n"/>
      <c r="C445" s="11" t="n"/>
      <c r="D445" t="str">
        <f>IF(AND(A445="",B445="",C445=""),"",IF(A445="","нет даты",IF(B445="","нет клиента",IF(NOT(ISNUMBER(C445)),"нет суммы",IF(A445&gt;Показатели!$B$6,"после среза",IF(COUNTIFS($A$1:A444,A445,$B$1:B444,B445,$C$1:C444,C445)&gt;0,"дубль","учтена"))))))</f>
        <v/>
      </c>
      <c r="E445" t="str">
        <f>IF(D445&lt;&gt;"учтена","",1+COUNTIFS($B$2:$B$601,B445,$A$2:$A$601,"&lt;"&amp;A445,$D$2:$D$601,"учтена")+COUNTIFS($B$1:B444,B445,$A$1:A444,A445,$D$1:D444,"учтена"))</f>
        <v/>
      </c>
      <c r="F445" t="str">
        <f>IF(D445&lt;&gt;"учтена","",IF(COUNTIF(Обращения!$B$2:$B$401,B445)=0,"нет обращения","есть"))</f>
        <v/>
      </c>
    </row>
    <row r="446">
      <c r="A446" s="2" t="n"/>
      <c r="B446" s="10" t="n"/>
      <c r="C446" s="11" t="n"/>
      <c r="D446" t="str">
        <f>IF(AND(A446="",B446="",C446=""),"",IF(A446="","нет даты",IF(B446="","нет клиента",IF(NOT(ISNUMBER(C446)),"нет суммы",IF(A446&gt;Показатели!$B$6,"после среза",IF(COUNTIFS($A$1:A445,A446,$B$1:B445,B446,$C$1:C445,C446)&gt;0,"дубль","учтена"))))))</f>
        <v/>
      </c>
      <c r="E446" t="str">
        <f>IF(D446&lt;&gt;"учтена","",1+COUNTIFS($B$2:$B$601,B446,$A$2:$A$601,"&lt;"&amp;A446,$D$2:$D$601,"учтена")+COUNTIFS($B$1:B445,B446,$A$1:A445,A446,$D$1:D445,"учтена"))</f>
        <v/>
      </c>
      <c r="F446" t="str">
        <f>IF(D446&lt;&gt;"учтена","",IF(COUNTIF(Обращения!$B$2:$B$401,B446)=0,"нет обращения","есть"))</f>
        <v/>
      </c>
    </row>
    <row r="447">
      <c r="A447" s="2" t="n"/>
      <c r="B447" s="10" t="n"/>
      <c r="C447" s="11" t="n"/>
      <c r="D447" t="str">
        <f>IF(AND(A447="",B447="",C447=""),"",IF(A447="","нет даты",IF(B447="","нет клиента",IF(NOT(ISNUMBER(C447)),"нет суммы",IF(A447&gt;Показатели!$B$6,"после среза",IF(COUNTIFS($A$1:A446,A447,$B$1:B446,B447,$C$1:C446,C447)&gt;0,"дубль","учтена"))))))</f>
        <v/>
      </c>
      <c r="E447" t="str">
        <f>IF(D447&lt;&gt;"учтена","",1+COUNTIFS($B$2:$B$601,B447,$A$2:$A$601,"&lt;"&amp;A447,$D$2:$D$601,"учтена")+COUNTIFS($B$1:B446,B447,$A$1:A446,A447,$D$1:D446,"учтена"))</f>
        <v/>
      </c>
      <c r="F447" t="str">
        <f>IF(D447&lt;&gt;"учтена","",IF(COUNTIF(Обращения!$B$2:$B$401,B447)=0,"нет обращения","есть"))</f>
        <v/>
      </c>
    </row>
    <row r="448">
      <c r="A448" s="2" t="n"/>
      <c r="B448" s="10" t="n"/>
      <c r="C448" s="11" t="n"/>
      <c r="D448" t="str">
        <f>IF(AND(A448="",B448="",C448=""),"",IF(A448="","нет даты",IF(B448="","нет клиента",IF(NOT(ISNUMBER(C448)),"нет суммы",IF(A448&gt;Показатели!$B$6,"после среза",IF(COUNTIFS($A$1:A447,A448,$B$1:B447,B448,$C$1:C447,C448)&gt;0,"дубль","учтена"))))))</f>
        <v/>
      </c>
      <c r="E448" t="str">
        <f>IF(D448&lt;&gt;"учтена","",1+COUNTIFS($B$2:$B$601,B448,$A$2:$A$601,"&lt;"&amp;A448,$D$2:$D$601,"учтена")+COUNTIFS($B$1:B447,B448,$A$1:A447,A448,$D$1:D447,"учтена"))</f>
        <v/>
      </c>
      <c r="F448" t="str">
        <f>IF(D448&lt;&gt;"учтена","",IF(COUNTIF(Обращения!$B$2:$B$401,B448)=0,"нет обращения","есть"))</f>
        <v/>
      </c>
    </row>
    <row r="449">
      <c r="A449" s="2" t="n"/>
      <c r="B449" s="10" t="n"/>
      <c r="C449" s="11" t="n"/>
      <c r="D449" t="str">
        <f>IF(AND(A449="",B449="",C449=""),"",IF(A449="","нет даты",IF(B449="","нет клиента",IF(NOT(ISNUMBER(C449)),"нет суммы",IF(A449&gt;Показатели!$B$6,"после среза",IF(COUNTIFS($A$1:A448,A449,$B$1:B448,B449,$C$1:C448,C449)&gt;0,"дубль","учтена"))))))</f>
        <v/>
      </c>
      <c r="E449" t="str">
        <f>IF(D449&lt;&gt;"учтена","",1+COUNTIFS($B$2:$B$601,B449,$A$2:$A$601,"&lt;"&amp;A449,$D$2:$D$601,"учтена")+COUNTIFS($B$1:B448,B449,$A$1:A448,A449,$D$1:D448,"учтена"))</f>
        <v/>
      </c>
      <c r="F449" t="str">
        <f>IF(D449&lt;&gt;"учтена","",IF(COUNTIF(Обращения!$B$2:$B$401,B449)=0,"нет обращения","есть"))</f>
        <v/>
      </c>
    </row>
    <row r="450">
      <c r="A450" s="2" t="n"/>
      <c r="B450" s="10" t="n"/>
      <c r="C450" s="11" t="n"/>
      <c r="D450" t="str">
        <f>IF(AND(A450="",B450="",C450=""),"",IF(A450="","нет даты",IF(B450="","нет клиента",IF(NOT(ISNUMBER(C450)),"нет суммы",IF(A450&gt;Показатели!$B$6,"после среза",IF(COUNTIFS($A$1:A449,A450,$B$1:B449,B450,$C$1:C449,C450)&gt;0,"дубль","учтена"))))))</f>
        <v/>
      </c>
      <c r="E450" t="str">
        <f>IF(D450&lt;&gt;"учтена","",1+COUNTIFS($B$2:$B$601,B450,$A$2:$A$601,"&lt;"&amp;A450,$D$2:$D$601,"учтена")+COUNTIFS($B$1:B449,B450,$A$1:A449,A450,$D$1:D449,"учтена"))</f>
        <v/>
      </c>
      <c r="F450" t="str">
        <f>IF(D450&lt;&gt;"учтена","",IF(COUNTIF(Обращения!$B$2:$B$401,B450)=0,"нет обращения","есть"))</f>
        <v/>
      </c>
    </row>
    <row r="451">
      <c r="A451" s="2" t="n"/>
      <c r="B451" s="10" t="n"/>
      <c r="C451" s="11" t="n"/>
      <c r="D451" t="str">
        <f>IF(AND(A451="",B451="",C451=""),"",IF(A451="","нет даты",IF(B451="","нет клиента",IF(NOT(ISNUMBER(C451)),"нет суммы",IF(A451&gt;Показатели!$B$6,"после среза",IF(COUNTIFS($A$1:A450,A451,$B$1:B450,B451,$C$1:C450,C451)&gt;0,"дубль","учтена"))))))</f>
        <v/>
      </c>
      <c r="E451" t="str">
        <f>IF(D451&lt;&gt;"учтена","",1+COUNTIFS($B$2:$B$601,B451,$A$2:$A$601,"&lt;"&amp;A451,$D$2:$D$601,"учтена")+COUNTIFS($B$1:B450,B451,$A$1:A450,A451,$D$1:D450,"учтена"))</f>
        <v/>
      </c>
      <c r="F451" t="str">
        <f>IF(D451&lt;&gt;"учтена","",IF(COUNTIF(Обращения!$B$2:$B$401,B451)=0,"нет обращения","есть"))</f>
        <v/>
      </c>
    </row>
    <row r="452">
      <c r="A452" s="2" t="n"/>
      <c r="B452" s="10" t="n"/>
      <c r="C452" s="11" t="n"/>
      <c r="D452" t="str">
        <f>IF(AND(A452="",B452="",C452=""),"",IF(A452="","нет даты",IF(B452="","нет клиента",IF(NOT(ISNUMBER(C452)),"нет суммы",IF(A452&gt;Показатели!$B$6,"после среза",IF(COUNTIFS($A$1:A451,A452,$B$1:B451,B452,$C$1:C451,C452)&gt;0,"дубль","учтена"))))))</f>
        <v/>
      </c>
      <c r="E452" t="str">
        <f>IF(D452&lt;&gt;"учтена","",1+COUNTIFS($B$2:$B$601,B452,$A$2:$A$601,"&lt;"&amp;A452,$D$2:$D$601,"учтена")+COUNTIFS($B$1:B451,B452,$A$1:A451,A452,$D$1:D451,"учтена"))</f>
        <v/>
      </c>
      <c r="F452" t="str">
        <f>IF(D452&lt;&gt;"учтена","",IF(COUNTIF(Обращения!$B$2:$B$401,B452)=0,"нет обращения","есть"))</f>
        <v/>
      </c>
    </row>
    <row r="453">
      <c r="A453" s="2" t="n"/>
      <c r="B453" s="10" t="n"/>
      <c r="C453" s="11" t="n"/>
      <c r="D453" t="str">
        <f>IF(AND(A453="",B453="",C453=""),"",IF(A453="","нет даты",IF(B453="","нет клиента",IF(NOT(ISNUMBER(C453)),"нет суммы",IF(A453&gt;Показатели!$B$6,"после среза",IF(COUNTIFS($A$1:A452,A453,$B$1:B452,B453,$C$1:C452,C453)&gt;0,"дубль","учтена"))))))</f>
        <v/>
      </c>
      <c r="E453" t="str">
        <f>IF(D453&lt;&gt;"учтена","",1+COUNTIFS($B$2:$B$601,B453,$A$2:$A$601,"&lt;"&amp;A453,$D$2:$D$601,"учтена")+COUNTIFS($B$1:B452,B453,$A$1:A452,A453,$D$1:D452,"учтена"))</f>
        <v/>
      </c>
      <c r="F453" t="str">
        <f>IF(D453&lt;&gt;"учтена","",IF(COUNTIF(Обращения!$B$2:$B$401,B453)=0,"нет обращения","есть"))</f>
        <v/>
      </c>
    </row>
    <row r="454">
      <c r="A454" s="2" t="n"/>
      <c r="B454" s="10" t="n"/>
      <c r="C454" s="11" t="n"/>
      <c r="D454" t="str">
        <f>IF(AND(A454="",B454="",C454=""),"",IF(A454="","нет даты",IF(B454="","нет клиента",IF(NOT(ISNUMBER(C454)),"нет суммы",IF(A454&gt;Показатели!$B$6,"после среза",IF(COUNTIFS($A$1:A453,A454,$B$1:B453,B454,$C$1:C453,C454)&gt;0,"дубль","учтена"))))))</f>
        <v/>
      </c>
      <c r="E454" t="str">
        <f>IF(D454&lt;&gt;"учтена","",1+COUNTIFS($B$2:$B$601,B454,$A$2:$A$601,"&lt;"&amp;A454,$D$2:$D$601,"учтена")+COUNTIFS($B$1:B453,B454,$A$1:A453,A454,$D$1:D453,"учтена"))</f>
        <v/>
      </c>
      <c r="F454" t="str">
        <f>IF(D454&lt;&gt;"учтена","",IF(COUNTIF(Обращения!$B$2:$B$401,B454)=0,"нет обращения","есть"))</f>
        <v/>
      </c>
    </row>
    <row r="455">
      <c r="A455" s="2" t="n"/>
      <c r="B455" s="10" t="n"/>
      <c r="C455" s="11" t="n"/>
      <c r="D455" t="str">
        <f>IF(AND(A455="",B455="",C455=""),"",IF(A455="","нет даты",IF(B455="","нет клиента",IF(NOT(ISNUMBER(C455)),"нет суммы",IF(A455&gt;Показатели!$B$6,"после среза",IF(COUNTIFS($A$1:A454,A455,$B$1:B454,B455,$C$1:C454,C455)&gt;0,"дубль","учтена"))))))</f>
        <v/>
      </c>
      <c r="E455" t="str">
        <f>IF(D455&lt;&gt;"учтена","",1+COUNTIFS($B$2:$B$601,B455,$A$2:$A$601,"&lt;"&amp;A455,$D$2:$D$601,"учтена")+COUNTIFS($B$1:B454,B455,$A$1:A454,A455,$D$1:D454,"учтена"))</f>
        <v/>
      </c>
      <c r="F455" t="str">
        <f>IF(D455&lt;&gt;"учтена","",IF(COUNTIF(Обращения!$B$2:$B$401,B455)=0,"нет обращения","есть"))</f>
        <v/>
      </c>
    </row>
    <row r="456">
      <c r="A456" s="2" t="n"/>
      <c r="B456" s="10" t="n"/>
      <c r="C456" s="11" t="n"/>
      <c r="D456" t="str">
        <f>IF(AND(A456="",B456="",C456=""),"",IF(A456="","нет даты",IF(B456="","нет клиента",IF(NOT(ISNUMBER(C456)),"нет суммы",IF(A456&gt;Показатели!$B$6,"после среза",IF(COUNTIFS($A$1:A455,A456,$B$1:B455,B456,$C$1:C455,C456)&gt;0,"дубль","учтена"))))))</f>
        <v/>
      </c>
      <c r="E456" t="str">
        <f>IF(D456&lt;&gt;"учтена","",1+COUNTIFS($B$2:$B$601,B456,$A$2:$A$601,"&lt;"&amp;A456,$D$2:$D$601,"учтена")+COUNTIFS($B$1:B455,B456,$A$1:A455,A456,$D$1:D455,"учтена"))</f>
        <v/>
      </c>
      <c r="F456" t="str">
        <f>IF(D456&lt;&gt;"учтена","",IF(COUNTIF(Обращения!$B$2:$B$401,B456)=0,"нет обращения","есть"))</f>
        <v/>
      </c>
    </row>
    <row r="457">
      <c r="A457" s="2" t="n"/>
      <c r="B457" s="10" t="n"/>
      <c r="C457" s="11" t="n"/>
      <c r="D457" t="str">
        <f>IF(AND(A457="",B457="",C457=""),"",IF(A457="","нет даты",IF(B457="","нет клиента",IF(NOT(ISNUMBER(C457)),"нет суммы",IF(A457&gt;Показатели!$B$6,"после среза",IF(COUNTIFS($A$1:A456,A457,$B$1:B456,B457,$C$1:C456,C457)&gt;0,"дубль","учтена"))))))</f>
        <v/>
      </c>
      <c r="E457" t="str">
        <f>IF(D457&lt;&gt;"учтена","",1+COUNTIFS($B$2:$B$601,B457,$A$2:$A$601,"&lt;"&amp;A457,$D$2:$D$601,"учтена")+COUNTIFS($B$1:B456,B457,$A$1:A456,A457,$D$1:D456,"учтена"))</f>
        <v/>
      </c>
      <c r="F457" t="str">
        <f>IF(D457&lt;&gt;"учтена","",IF(COUNTIF(Обращения!$B$2:$B$401,B457)=0,"нет обращения","есть"))</f>
        <v/>
      </c>
    </row>
    <row r="458">
      <c r="A458" s="2" t="n"/>
      <c r="B458" s="10" t="n"/>
      <c r="C458" s="11" t="n"/>
      <c r="D458" t="str">
        <f>IF(AND(A458="",B458="",C458=""),"",IF(A458="","нет даты",IF(B458="","нет клиента",IF(NOT(ISNUMBER(C458)),"нет суммы",IF(A458&gt;Показатели!$B$6,"после среза",IF(COUNTIFS($A$1:A457,A458,$B$1:B457,B458,$C$1:C457,C458)&gt;0,"дубль","учтена"))))))</f>
        <v/>
      </c>
      <c r="E458" t="str">
        <f>IF(D458&lt;&gt;"учтена","",1+COUNTIFS($B$2:$B$601,B458,$A$2:$A$601,"&lt;"&amp;A458,$D$2:$D$601,"учтена")+COUNTIFS($B$1:B457,B458,$A$1:A457,A458,$D$1:D457,"учтена"))</f>
        <v/>
      </c>
      <c r="F458" t="str">
        <f>IF(D458&lt;&gt;"учтена","",IF(COUNTIF(Обращения!$B$2:$B$401,B458)=0,"нет обращения","есть"))</f>
        <v/>
      </c>
    </row>
    <row r="459">
      <c r="A459" s="2" t="n"/>
      <c r="B459" s="10" t="n"/>
      <c r="C459" s="11" t="n"/>
      <c r="D459" t="str">
        <f>IF(AND(A459="",B459="",C459=""),"",IF(A459="","нет даты",IF(B459="","нет клиента",IF(NOT(ISNUMBER(C459)),"нет суммы",IF(A459&gt;Показатели!$B$6,"после среза",IF(COUNTIFS($A$1:A458,A459,$B$1:B458,B459,$C$1:C458,C459)&gt;0,"дубль","учтена"))))))</f>
        <v/>
      </c>
      <c r="E459" t="str">
        <f>IF(D459&lt;&gt;"учтена","",1+COUNTIFS($B$2:$B$601,B459,$A$2:$A$601,"&lt;"&amp;A459,$D$2:$D$601,"учтена")+COUNTIFS($B$1:B458,B459,$A$1:A458,A459,$D$1:D458,"учтена"))</f>
        <v/>
      </c>
      <c r="F459" t="str">
        <f>IF(D459&lt;&gt;"учтена","",IF(COUNTIF(Обращения!$B$2:$B$401,B459)=0,"нет обращения","есть"))</f>
        <v/>
      </c>
    </row>
    <row r="460">
      <c r="A460" s="2" t="n"/>
      <c r="B460" s="10" t="n"/>
      <c r="C460" s="11" t="n"/>
      <c r="D460" t="str">
        <f>IF(AND(A460="",B460="",C460=""),"",IF(A460="","нет даты",IF(B460="","нет клиента",IF(NOT(ISNUMBER(C460)),"нет суммы",IF(A460&gt;Показатели!$B$6,"после среза",IF(COUNTIFS($A$1:A459,A460,$B$1:B459,B460,$C$1:C459,C460)&gt;0,"дубль","учтена"))))))</f>
        <v/>
      </c>
      <c r="E460" t="str">
        <f>IF(D460&lt;&gt;"учтена","",1+COUNTIFS($B$2:$B$601,B460,$A$2:$A$601,"&lt;"&amp;A460,$D$2:$D$601,"учтена")+COUNTIFS($B$1:B459,B460,$A$1:A459,A460,$D$1:D459,"учтена"))</f>
        <v/>
      </c>
      <c r="F460" t="str">
        <f>IF(D460&lt;&gt;"учтена","",IF(COUNTIF(Обращения!$B$2:$B$401,B460)=0,"нет обращения","есть"))</f>
        <v/>
      </c>
    </row>
    <row r="461">
      <c r="A461" s="2" t="n"/>
      <c r="B461" s="10" t="n"/>
      <c r="C461" s="11" t="n"/>
      <c r="D461" t="str">
        <f>IF(AND(A461="",B461="",C461=""),"",IF(A461="","нет даты",IF(B461="","нет клиента",IF(NOT(ISNUMBER(C461)),"нет суммы",IF(A461&gt;Показатели!$B$6,"после среза",IF(COUNTIFS($A$1:A460,A461,$B$1:B460,B461,$C$1:C460,C461)&gt;0,"дубль","учтена"))))))</f>
        <v/>
      </c>
      <c r="E461" t="str">
        <f>IF(D461&lt;&gt;"учтена","",1+COUNTIFS($B$2:$B$601,B461,$A$2:$A$601,"&lt;"&amp;A461,$D$2:$D$601,"учтена")+COUNTIFS($B$1:B460,B461,$A$1:A460,A461,$D$1:D460,"учтена"))</f>
        <v/>
      </c>
      <c r="F461" t="str">
        <f>IF(D461&lt;&gt;"учтена","",IF(COUNTIF(Обращения!$B$2:$B$401,B461)=0,"нет обращения","есть"))</f>
        <v/>
      </c>
    </row>
    <row r="462">
      <c r="A462" s="2" t="n"/>
      <c r="B462" s="10" t="n"/>
      <c r="C462" s="11" t="n"/>
      <c r="D462" t="str">
        <f>IF(AND(A462="",B462="",C462=""),"",IF(A462="","нет даты",IF(B462="","нет клиента",IF(NOT(ISNUMBER(C462)),"нет суммы",IF(A462&gt;Показатели!$B$6,"после среза",IF(COUNTIFS($A$1:A461,A462,$B$1:B461,B462,$C$1:C461,C462)&gt;0,"дубль","учтена"))))))</f>
        <v/>
      </c>
      <c r="E462" t="str">
        <f>IF(D462&lt;&gt;"учтена","",1+COUNTIFS($B$2:$B$601,B462,$A$2:$A$601,"&lt;"&amp;A462,$D$2:$D$601,"учтена")+COUNTIFS($B$1:B461,B462,$A$1:A461,A462,$D$1:D461,"учтена"))</f>
        <v/>
      </c>
      <c r="F462" t="str">
        <f>IF(D462&lt;&gt;"учтена","",IF(COUNTIF(Обращения!$B$2:$B$401,B462)=0,"нет обращения","есть"))</f>
        <v/>
      </c>
    </row>
    <row r="463">
      <c r="A463" s="2" t="n"/>
      <c r="B463" s="10" t="n"/>
      <c r="C463" s="11" t="n"/>
      <c r="D463" t="str">
        <f>IF(AND(A463="",B463="",C463=""),"",IF(A463="","нет даты",IF(B463="","нет клиента",IF(NOT(ISNUMBER(C463)),"нет суммы",IF(A463&gt;Показатели!$B$6,"после среза",IF(COUNTIFS($A$1:A462,A463,$B$1:B462,B463,$C$1:C462,C463)&gt;0,"дубль","учтена"))))))</f>
        <v/>
      </c>
      <c r="E463" t="str">
        <f>IF(D463&lt;&gt;"учтена","",1+COUNTIFS($B$2:$B$601,B463,$A$2:$A$601,"&lt;"&amp;A463,$D$2:$D$601,"учтена")+COUNTIFS($B$1:B462,B463,$A$1:A462,A463,$D$1:D462,"учтена"))</f>
        <v/>
      </c>
      <c r="F463" t="str">
        <f>IF(D463&lt;&gt;"учтена","",IF(COUNTIF(Обращения!$B$2:$B$401,B463)=0,"нет обращения","есть"))</f>
        <v/>
      </c>
    </row>
    <row r="464">
      <c r="A464" s="2" t="n"/>
      <c r="B464" s="10" t="n"/>
      <c r="C464" s="11" t="n"/>
      <c r="D464" t="str">
        <f>IF(AND(A464="",B464="",C464=""),"",IF(A464="","нет даты",IF(B464="","нет клиента",IF(NOT(ISNUMBER(C464)),"нет суммы",IF(A464&gt;Показатели!$B$6,"после среза",IF(COUNTIFS($A$1:A463,A464,$B$1:B463,B464,$C$1:C463,C464)&gt;0,"дубль","учтена"))))))</f>
        <v/>
      </c>
      <c r="E464" t="str">
        <f>IF(D464&lt;&gt;"учтена","",1+COUNTIFS($B$2:$B$601,B464,$A$2:$A$601,"&lt;"&amp;A464,$D$2:$D$601,"учтена")+COUNTIFS($B$1:B463,B464,$A$1:A463,A464,$D$1:D463,"учтена"))</f>
        <v/>
      </c>
      <c r="F464" t="str">
        <f>IF(D464&lt;&gt;"учтена","",IF(COUNTIF(Обращения!$B$2:$B$401,B464)=0,"нет обращения","есть"))</f>
        <v/>
      </c>
    </row>
    <row r="465">
      <c r="A465" s="2" t="n"/>
      <c r="B465" s="10" t="n"/>
      <c r="C465" s="11" t="n"/>
      <c r="D465" t="str">
        <f>IF(AND(A465="",B465="",C465=""),"",IF(A465="","нет даты",IF(B465="","нет клиента",IF(NOT(ISNUMBER(C465)),"нет суммы",IF(A465&gt;Показатели!$B$6,"после среза",IF(COUNTIFS($A$1:A464,A465,$B$1:B464,B465,$C$1:C464,C465)&gt;0,"дубль","учтена"))))))</f>
        <v/>
      </c>
      <c r="E465" t="str">
        <f>IF(D465&lt;&gt;"учтена","",1+COUNTIFS($B$2:$B$601,B465,$A$2:$A$601,"&lt;"&amp;A465,$D$2:$D$601,"учтена")+COUNTIFS($B$1:B464,B465,$A$1:A464,A465,$D$1:D464,"учтена"))</f>
        <v/>
      </c>
      <c r="F465" t="str">
        <f>IF(D465&lt;&gt;"учтена","",IF(COUNTIF(Обращения!$B$2:$B$401,B465)=0,"нет обращения","есть"))</f>
        <v/>
      </c>
    </row>
    <row r="466">
      <c r="A466" s="2" t="n"/>
      <c r="B466" s="10" t="n"/>
      <c r="C466" s="11" t="n"/>
      <c r="D466" t="str">
        <f>IF(AND(A466="",B466="",C466=""),"",IF(A466="","нет даты",IF(B466="","нет клиента",IF(NOT(ISNUMBER(C466)),"нет суммы",IF(A466&gt;Показатели!$B$6,"после среза",IF(COUNTIFS($A$1:A465,A466,$B$1:B465,B466,$C$1:C465,C466)&gt;0,"дубль","учтена"))))))</f>
        <v/>
      </c>
      <c r="E466" t="str">
        <f>IF(D466&lt;&gt;"учтена","",1+COUNTIFS($B$2:$B$601,B466,$A$2:$A$601,"&lt;"&amp;A466,$D$2:$D$601,"учтена")+COUNTIFS($B$1:B465,B466,$A$1:A465,A466,$D$1:D465,"учтена"))</f>
        <v/>
      </c>
      <c r="F466" t="str">
        <f>IF(D466&lt;&gt;"учтена","",IF(COUNTIF(Обращения!$B$2:$B$401,B466)=0,"нет обращения","есть"))</f>
        <v/>
      </c>
    </row>
    <row r="467">
      <c r="A467" s="2" t="n"/>
      <c r="B467" s="10" t="n"/>
      <c r="C467" s="11" t="n"/>
      <c r="D467" t="str">
        <f>IF(AND(A467="",B467="",C467=""),"",IF(A467="","нет даты",IF(B467="","нет клиента",IF(NOT(ISNUMBER(C467)),"нет суммы",IF(A467&gt;Показатели!$B$6,"после среза",IF(COUNTIFS($A$1:A466,A467,$B$1:B466,B467,$C$1:C466,C467)&gt;0,"дубль","учтена"))))))</f>
        <v/>
      </c>
      <c r="E467" t="str">
        <f>IF(D467&lt;&gt;"учтена","",1+COUNTIFS($B$2:$B$601,B467,$A$2:$A$601,"&lt;"&amp;A467,$D$2:$D$601,"учтена")+COUNTIFS($B$1:B466,B467,$A$1:A466,A467,$D$1:D466,"учтена"))</f>
        <v/>
      </c>
      <c r="F467" t="str">
        <f>IF(D467&lt;&gt;"учтена","",IF(COUNTIF(Обращения!$B$2:$B$401,B467)=0,"нет обращения","есть"))</f>
        <v/>
      </c>
    </row>
    <row r="468">
      <c r="A468" s="2" t="n"/>
      <c r="B468" s="10" t="n"/>
      <c r="C468" s="11" t="n"/>
      <c r="D468" t="str">
        <f>IF(AND(A468="",B468="",C468=""),"",IF(A468="","нет даты",IF(B468="","нет клиента",IF(NOT(ISNUMBER(C468)),"нет суммы",IF(A468&gt;Показатели!$B$6,"после среза",IF(COUNTIFS($A$1:A467,A468,$B$1:B467,B468,$C$1:C467,C468)&gt;0,"дубль","учтена"))))))</f>
        <v/>
      </c>
      <c r="E468" t="str">
        <f>IF(D468&lt;&gt;"учтена","",1+COUNTIFS($B$2:$B$601,B468,$A$2:$A$601,"&lt;"&amp;A468,$D$2:$D$601,"учтена")+COUNTIFS($B$1:B467,B468,$A$1:A467,A468,$D$1:D467,"учтена"))</f>
        <v/>
      </c>
      <c r="F468" t="str">
        <f>IF(D468&lt;&gt;"учтена","",IF(COUNTIF(Обращения!$B$2:$B$401,B468)=0,"нет обращения","есть"))</f>
        <v/>
      </c>
    </row>
    <row r="469">
      <c r="A469" s="2" t="n"/>
      <c r="B469" s="10" t="n"/>
      <c r="C469" s="11" t="n"/>
      <c r="D469" t="str">
        <f>IF(AND(A469="",B469="",C469=""),"",IF(A469="","нет даты",IF(B469="","нет клиента",IF(NOT(ISNUMBER(C469)),"нет суммы",IF(A469&gt;Показатели!$B$6,"после среза",IF(COUNTIFS($A$1:A468,A469,$B$1:B468,B469,$C$1:C468,C469)&gt;0,"дубль","учтена"))))))</f>
        <v/>
      </c>
      <c r="E469" t="str">
        <f>IF(D469&lt;&gt;"учтена","",1+COUNTIFS($B$2:$B$601,B469,$A$2:$A$601,"&lt;"&amp;A469,$D$2:$D$601,"учтена")+COUNTIFS($B$1:B468,B469,$A$1:A468,A469,$D$1:D468,"учтена"))</f>
        <v/>
      </c>
      <c r="F469" t="str">
        <f>IF(D469&lt;&gt;"учтена","",IF(COUNTIF(Обращения!$B$2:$B$401,B469)=0,"нет обращения","есть"))</f>
        <v/>
      </c>
    </row>
    <row r="470">
      <c r="A470" s="2" t="n"/>
      <c r="B470" s="10" t="n"/>
      <c r="C470" s="11" t="n"/>
      <c r="D470" t="str">
        <f>IF(AND(A470="",B470="",C470=""),"",IF(A470="","нет даты",IF(B470="","нет клиента",IF(NOT(ISNUMBER(C470)),"нет суммы",IF(A470&gt;Показатели!$B$6,"после среза",IF(COUNTIFS($A$1:A469,A470,$B$1:B469,B470,$C$1:C469,C470)&gt;0,"дубль","учтена"))))))</f>
        <v/>
      </c>
      <c r="E470" t="str">
        <f>IF(D470&lt;&gt;"учтена","",1+COUNTIFS($B$2:$B$601,B470,$A$2:$A$601,"&lt;"&amp;A470,$D$2:$D$601,"учтена")+COUNTIFS($B$1:B469,B470,$A$1:A469,A470,$D$1:D469,"учтена"))</f>
        <v/>
      </c>
      <c r="F470" t="str">
        <f>IF(D470&lt;&gt;"учтена","",IF(COUNTIF(Обращения!$B$2:$B$401,B470)=0,"нет обращения","есть"))</f>
        <v/>
      </c>
    </row>
    <row r="471">
      <c r="A471" s="2" t="n"/>
      <c r="B471" s="10" t="n"/>
      <c r="C471" s="11" t="n"/>
      <c r="D471" t="str">
        <f>IF(AND(A471="",B471="",C471=""),"",IF(A471="","нет даты",IF(B471="","нет клиента",IF(NOT(ISNUMBER(C471)),"нет суммы",IF(A471&gt;Показатели!$B$6,"после среза",IF(COUNTIFS($A$1:A470,A471,$B$1:B470,B471,$C$1:C470,C471)&gt;0,"дубль","учтена"))))))</f>
        <v/>
      </c>
      <c r="E471" t="str">
        <f>IF(D471&lt;&gt;"учтена","",1+COUNTIFS($B$2:$B$601,B471,$A$2:$A$601,"&lt;"&amp;A471,$D$2:$D$601,"учтена")+COUNTIFS($B$1:B470,B471,$A$1:A470,A471,$D$1:D470,"учтена"))</f>
        <v/>
      </c>
      <c r="F471" t="str">
        <f>IF(D471&lt;&gt;"учтена","",IF(COUNTIF(Обращения!$B$2:$B$401,B471)=0,"нет обращения","есть"))</f>
        <v/>
      </c>
    </row>
    <row r="472">
      <c r="A472" s="2" t="n"/>
      <c r="B472" s="10" t="n"/>
      <c r="C472" s="11" t="n"/>
      <c r="D472" t="str">
        <f>IF(AND(A472="",B472="",C472=""),"",IF(A472="","нет даты",IF(B472="","нет клиента",IF(NOT(ISNUMBER(C472)),"нет суммы",IF(A472&gt;Показатели!$B$6,"после среза",IF(COUNTIFS($A$1:A471,A472,$B$1:B471,B472,$C$1:C471,C472)&gt;0,"дубль","учтена"))))))</f>
        <v/>
      </c>
      <c r="E472" t="str">
        <f>IF(D472&lt;&gt;"учтена","",1+COUNTIFS($B$2:$B$601,B472,$A$2:$A$601,"&lt;"&amp;A472,$D$2:$D$601,"учтена")+COUNTIFS($B$1:B471,B472,$A$1:A471,A472,$D$1:D471,"учтена"))</f>
        <v/>
      </c>
      <c r="F472" t="str">
        <f>IF(D472&lt;&gt;"учтена","",IF(COUNTIF(Обращения!$B$2:$B$401,B472)=0,"нет обращения","есть"))</f>
        <v/>
      </c>
    </row>
    <row r="473">
      <c r="A473" s="2" t="n"/>
      <c r="B473" s="10" t="n"/>
      <c r="C473" s="11" t="n"/>
      <c r="D473" t="str">
        <f>IF(AND(A473="",B473="",C473=""),"",IF(A473="","нет даты",IF(B473="","нет клиента",IF(NOT(ISNUMBER(C473)),"нет суммы",IF(A473&gt;Показатели!$B$6,"после среза",IF(COUNTIFS($A$1:A472,A473,$B$1:B472,B473,$C$1:C472,C473)&gt;0,"дубль","учтена"))))))</f>
        <v/>
      </c>
      <c r="E473" t="str">
        <f>IF(D473&lt;&gt;"учтена","",1+COUNTIFS($B$2:$B$601,B473,$A$2:$A$601,"&lt;"&amp;A473,$D$2:$D$601,"учтена")+COUNTIFS($B$1:B472,B473,$A$1:A472,A473,$D$1:D472,"учтена"))</f>
        <v/>
      </c>
      <c r="F473" t="str">
        <f>IF(D473&lt;&gt;"учтена","",IF(COUNTIF(Обращения!$B$2:$B$401,B473)=0,"нет обращения","есть"))</f>
        <v/>
      </c>
    </row>
    <row r="474">
      <c r="A474" s="2" t="n"/>
      <c r="B474" s="10" t="n"/>
      <c r="C474" s="11" t="n"/>
      <c r="D474" t="str">
        <f>IF(AND(A474="",B474="",C474=""),"",IF(A474="","нет даты",IF(B474="","нет клиента",IF(NOT(ISNUMBER(C474)),"нет суммы",IF(A474&gt;Показатели!$B$6,"после среза",IF(COUNTIFS($A$1:A473,A474,$B$1:B473,B474,$C$1:C473,C474)&gt;0,"дубль","учтена"))))))</f>
        <v/>
      </c>
      <c r="E474" t="str">
        <f>IF(D474&lt;&gt;"учтена","",1+COUNTIFS($B$2:$B$601,B474,$A$2:$A$601,"&lt;"&amp;A474,$D$2:$D$601,"учтена")+COUNTIFS($B$1:B473,B474,$A$1:A473,A474,$D$1:D473,"учтена"))</f>
        <v/>
      </c>
      <c r="F474" t="str">
        <f>IF(D474&lt;&gt;"учтена","",IF(COUNTIF(Обращения!$B$2:$B$401,B474)=0,"нет обращения","есть"))</f>
        <v/>
      </c>
    </row>
    <row r="475">
      <c r="A475" s="2" t="n"/>
      <c r="B475" s="10" t="n"/>
      <c r="C475" s="11" t="n"/>
      <c r="D475" t="str">
        <f>IF(AND(A475="",B475="",C475=""),"",IF(A475="","нет даты",IF(B475="","нет клиента",IF(NOT(ISNUMBER(C475)),"нет суммы",IF(A475&gt;Показатели!$B$6,"после среза",IF(COUNTIFS($A$1:A474,A475,$B$1:B474,B475,$C$1:C474,C475)&gt;0,"дубль","учтена"))))))</f>
        <v/>
      </c>
      <c r="E475" t="str">
        <f>IF(D475&lt;&gt;"учтена","",1+COUNTIFS($B$2:$B$601,B475,$A$2:$A$601,"&lt;"&amp;A475,$D$2:$D$601,"учтена")+COUNTIFS($B$1:B474,B475,$A$1:A474,A475,$D$1:D474,"учтена"))</f>
        <v/>
      </c>
      <c r="F475" t="str">
        <f>IF(D475&lt;&gt;"учтена","",IF(COUNTIF(Обращения!$B$2:$B$401,B475)=0,"нет обращения","есть"))</f>
        <v/>
      </c>
    </row>
    <row r="476">
      <c r="A476" s="2" t="n"/>
      <c r="B476" s="10" t="n"/>
      <c r="C476" s="11" t="n"/>
      <c r="D476" t="str">
        <f>IF(AND(A476="",B476="",C476=""),"",IF(A476="","нет даты",IF(B476="","нет клиента",IF(NOT(ISNUMBER(C476)),"нет суммы",IF(A476&gt;Показатели!$B$6,"после среза",IF(COUNTIFS($A$1:A475,A476,$B$1:B475,B476,$C$1:C475,C476)&gt;0,"дубль","учтена"))))))</f>
        <v/>
      </c>
      <c r="E476" t="str">
        <f>IF(D476&lt;&gt;"учтена","",1+COUNTIFS($B$2:$B$601,B476,$A$2:$A$601,"&lt;"&amp;A476,$D$2:$D$601,"учтена")+COUNTIFS($B$1:B475,B476,$A$1:A475,A476,$D$1:D475,"учтена"))</f>
        <v/>
      </c>
      <c r="F476" t="str">
        <f>IF(D476&lt;&gt;"учтена","",IF(COUNTIF(Обращения!$B$2:$B$401,B476)=0,"нет обращения","есть"))</f>
        <v/>
      </c>
    </row>
    <row r="477">
      <c r="A477" s="2" t="n"/>
      <c r="B477" s="10" t="n"/>
      <c r="C477" s="11" t="n"/>
      <c r="D477" t="str">
        <f>IF(AND(A477="",B477="",C477=""),"",IF(A477="","нет даты",IF(B477="","нет клиента",IF(NOT(ISNUMBER(C477)),"нет суммы",IF(A477&gt;Показатели!$B$6,"после среза",IF(COUNTIFS($A$1:A476,A477,$B$1:B476,B477,$C$1:C476,C477)&gt;0,"дубль","учтена"))))))</f>
        <v/>
      </c>
      <c r="E477" t="str">
        <f>IF(D477&lt;&gt;"учтена","",1+COUNTIFS($B$2:$B$601,B477,$A$2:$A$601,"&lt;"&amp;A477,$D$2:$D$601,"учтена")+COUNTIFS($B$1:B476,B477,$A$1:A476,A477,$D$1:D476,"учтена"))</f>
        <v/>
      </c>
      <c r="F477" t="str">
        <f>IF(D477&lt;&gt;"учтена","",IF(COUNTIF(Обращения!$B$2:$B$401,B477)=0,"нет обращения","есть"))</f>
        <v/>
      </c>
    </row>
    <row r="478">
      <c r="A478" s="2" t="n"/>
      <c r="B478" s="10" t="n"/>
      <c r="C478" s="11" t="n"/>
      <c r="D478" t="str">
        <f>IF(AND(A478="",B478="",C478=""),"",IF(A478="","нет даты",IF(B478="","нет клиента",IF(NOT(ISNUMBER(C478)),"нет суммы",IF(A478&gt;Показатели!$B$6,"после среза",IF(COUNTIFS($A$1:A477,A478,$B$1:B477,B478,$C$1:C477,C478)&gt;0,"дубль","учтена"))))))</f>
        <v/>
      </c>
      <c r="E478" t="str">
        <f>IF(D478&lt;&gt;"учтена","",1+COUNTIFS($B$2:$B$601,B478,$A$2:$A$601,"&lt;"&amp;A478,$D$2:$D$601,"учтена")+COUNTIFS($B$1:B477,B478,$A$1:A477,A478,$D$1:D477,"учтена"))</f>
        <v/>
      </c>
      <c r="F478" t="str">
        <f>IF(D478&lt;&gt;"учтена","",IF(COUNTIF(Обращения!$B$2:$B$401,B478)=0,"нет обращения","есть"))</f>
        <v/>
      </c>
    </row>
    <row r="479">
      <c r="A479" s="2" t="n"/>
      <c r="B479" s="10" t="n"/>
      <c r="C479" s="11" t="n"/>
      <c r="D479" t="str">
        <f>IF(AND(A479="",B479="",C479=""),"",IF(A479="","нет даты",IF(B479="","нет клиента",IF(NOT(ISNUMBER(C479)),"нет суммы",IF(A479&gt;Показатели!$B$6,"после среза",IF(COUNTIFS($A$1:A478,A479,$B$1:B478,B479,$C$1:C478,C479)&gt;0,"дубль","учтена"))))))</f>
        <v/>
      </c>
      <c r="E479" t="str">
        <f>IF(D479&lt;&gt;"учтена","",1+COUNTIFS($B$2:$B$601,B479,$A$2:$A$601,"&lt;"&amp;A479,$D$2:$D$601,"учтена")+COUNTIFS($B$1:B478,B479,$A$1:A478,A479,$D$1:D478,"учтена"))</f>
        <v/>
      </c>
      <c r="F479" t="str">
        <f>IF(D479&lt;&gt;"учтена","",IF(COUNTIF(Обращения!$B$2:$B$401,B479)=0,"нет обращения","есть"))</f>
        <v/>
      </c>
    </row>
    <row r="480">
      <c r="A480" s="2" t="n"/>
      <c r="B480" s="10" t="n"/>
      <c r="C480" s="11" t="n"/>
      <c r="D480" t="str">
        <f>IF(AND(A480="",B480="",C480=""),"",IF(A480="","нет даты",IF(B480="","нет клиента",IF(NOT(ISNUMBER(C480)),"нет суммы",IF(A480&gt;Показатели!$B$6,"после среза",IF(COUNTIFS($A$1:A479,A480,$B$1:B479,B480,$C$1:C479,C480)&gt;0,"дубль","учтена"))))))</f>
        <v/>
      </c>
      <c r="E480" t="str">
        <f>IF(D480&lt;&gt;"учтена","",1+COUNTIFS($B$2:$B$601,B480,$A$2:$A$601,"&lt;"&amp;A480,$D$2:$D$601,"учтена")+COUNTIFS($B$1:B479,B480,$A$1:A479,A480,$D$1:D479,"учтена"))</f>
        <v/>
      </c>
      <c r="F480" t="str">
        <f>IF(D480&lt;&gt;"учтена","",IF(COUNTIF(Обращения!$B$2:$B$401,B480)=0,"нет обращения","есть"))</f>
        <v/>
      </c>
    </row>
    <row r="481">
      <c r="A481" s="2" t="n"/>
      <c r="B481" s="10" t="n"/>
      <c r="C481" s="11" t="n"/>
      <c r="D481" t="str">
        <f>IF(AND(A481="",B481="",C481=""),"",IF(A481="","нет даты",IF(B481="","нет клиента",IF(NOT(ISNUMBER(C481)),"нет суммы",IF(A481&gt;Показатели!$B$6,"после среза",IF(COUNTIFS($A$1:A480,A481,$B$1:B480,B481,$C$1:C480,C481)&gt;0,"дубль","учтена"))))))</f>
        <v/>
      </c>
      <c r="E481" t="str">
        <f>IF(D481&lt;&gt;"учтена","",1+COUNTIFS($B$2:$B$601,B481,$A$2:$A$601,"&lt;"&amp;A481,$D$2:$D$601,"учтена")+COUNTIFS($B$1:B480,B481,$A$1:A480,A481,$D$1:D480,"учтена"))</f>
        <v/>
      </c>
      <c r="F481" t="str">
        <f>IF(D481&lt;&gt;"учтена","",IF(COUNTIF(Обращения!$B$2:$B$401,B481)=0,"нет обращения","есть"))</f>
        <v/>
      </c>
    </row>
    <row r="482">
      <c r="A482" s="2" t="n"/>
      <c r="B482" s="10" t="n"/>
      <c r="C482" s="11" t="n"/>
      <c r="D482" t="str">
        <f>IF(AND(A482="",B482="",C482=""),"",IF(A482="","нет даты",IF(B482="","нет клиента",IF(NOT(ISNUMBER(C482)),"нет суммы",IF(A482&gt;Показатели!$B$6,"после среза",IF(COUNTIFS($A$1:A481,A482,$B$1:B481,B482,$C$1:C481,C482)&gt;0,"дубль","учтена"))))))</f>
        <v/>
      </c>
      <c r="E482" t="str">
        <f>IF(D482&lt;&gt;"учтена","",1+COUNTIFS($B$2:$B$601,B482,$A$2:$A$601,"&lt;"&amp;A482,$D$2:$D$601,"учтена")+COUNTIFS($B$1:B481,B482,$A$1:A481,A482,$D$1:D481,"учтена"))</f>
        <v/>
      </c>
      <c r="F482" t="str">
        <f>IF(D482&lt;&gt;"учтена","",IF(COUNTIF(Обращения!$B$2:$B$401,B482)=0,"нет обращения","есть"))</f>
        <v/>
      </c>
    </row>
    <row r="483">
      <c r="A483" s="2" t="n"/>
      <c r="B483" s="10" t="n"/>
      <c r="C483" s="11" t="n"/>
      <c r="D483" t="str">
        <f>IF(AND(A483="",B483="",C483=""),"",IF(A483="","нет даты",IF(B483="","нет клиента",IF(NOT(ISNUMBER(C483)),"нет суммы",IF(A483&gt;Показатели!$B$6,"после среза",IF(COUNTIFS($A$1:A482,A483,$B$1:B482,B483,$C$1:C482,C483)&gt;0,"дубль","учтена"))))))</f>
        <v/>
      </c>
      <c r="E483" t="str">
        <f>IF(D483&lt;&gt;"учтена","",1+COUNTIFS($B$2:$B$601,B483,$A$2:$A$601,"&lt;"&amp;A483,$D$2:$D$601,"учтена")+COUNTIFS($B$1:B482,B483,$A$1:A482,A483,$D$1:D482,"учтена"))</f>
        <v/>
      </c>
      <c r="F483" t="str">
        <f>IF(D483&lt;&gt;"учтена","",IF(COUNTIF(Обращения!$B$2:$B$401,B483)=0,"нет обращения","есть"))</f>
        <v/>
      </c>
    </row>
    <row r="484">
      <c r="A484" s="2" t="n"/>
      <c r="B484" s="10" t="n"/>
      <c r="C484" s="11" t="n"/>
      <c r="D484" t="str">
        <f>IF(AND(A484="",B484="",C484=""),"",IF(A484="","нет даты",IF(B484="","нет клиента",IF(NOT(ISNUMBER(C484)),"нет суммы",IF(A484&gt;Показатели!$B$6,"после среза",IF(COUNTIFS($A$1:A483,A484,$B$1:B483,B484,$C$1:C483,C484)&gt;0,"дубль","учтена"))))))</f>
        <v/>
      </c>
      <c r="E484" t="str">
        <f>IF(D484&lt;&gt;"учтена","",1+COUNTIFS($B$2:$B$601,B484,$A$2:$A$601,"&lt;"&amp;A484,$D$2:$D$601,"учтена")+COUNTIFS($B$1:B483,B484,$A$1:A483,A484,$D$1:D483,"учтена"))</f>
        <v/>
      </c>
      <c r="F484" t="str">
        <f>IF(D484&lt;&gt;"учтена","",IF(COUNTIF(Обращения!$B$2:$B$401,B484)=0,"нет обращения","есть"))</f>
        <v/>
      </c>
    </row>
    <row r="485">
      <c r="A485" s="2" t="n"/>
      <c r="B485" s="10" t="n"/>
      <c r="C485" s="11" t="n"/>
      <c r="D485" t="str">
        <f>IF(AND(A485="",B485="",C485=""),"",IF(A485="","нет даты",IF(B485="","нет клиента",IF(NOT(ISNUMBER(C485)),"нет суммы",IF(A485&gt;Показатели!$B$6,"после среза",IF(COUNTIFS($A$1:A484,A485,$B$1:B484,B485,$C$1:C484,C485)&gt;0,"дубль","учтена"))))))</f>
        <v/>
      </c>
      <c r="E485" t="str">
        <f>IF(D485&lt;&gt;"учтена","",1+COUNTIFS($B$2:$B$601,B485,$A$2:$A$601,"&lt;"&amp;A485,$D$2:$D$601,"учтена")+COUNTIFS($B$1:B484,B485,$A$1:A484,A485,$D$1:D484,"учтена"))</f>
        <v/>
      </c>
      <c r="F485" t="str">
        <f>IF(D485&lt;&gt;"учтена","",IF(COUNTIF(Обращения!$B$2:$B$401,B485)=0,"нет обращения","есть"))</f>
        <v/>
      </c>
    </row>
    <row r="486">
      <c r="A486" s="2" t="n"/>
      <c r="B486" s="10" t="n"/>
      <c r="C486" s="11" t="n"/>
      <c r="D486" t="str">
        <f>IF(AND(A486="",B486="",C486=""),"",IF(A486="","нет даты",IF(B486="","нет клиента",IF(NOT(ISNUMBER(C486)),"нет суммы",IF(A486&gt;Показатели!$B$6,"после среза",IF(COUNTIFS($A$1:A485,A486,$B$1:B485,B486,$C$1:C485,C486)&gt;0,"дубль","учтена"))))))</f>
        <v/>
      </c>
      <c r="E486" t="str">
        <f>IF(D486&lt;&gt;"учтена","",1+COUNTIFS($B$2:$B$601,B486,$A$2:$A$601,"&lt;"&amp;A486,$D$2:$D$601,"учтена")+COUNTIFS($B$1:B485,B486,$A$1:A485,A486,$D$1:D485,"учтена"))</f>
        <v/>
      </c>
      <c r="F486" t="str">
        <f>IF(D486&lt;&gt;"учтена","",IF(COUNTIF(Обращения!$B$2:$B$401,B486)=0,"нет обращения","есть"))</f>
        <v/>
      </c>
    </row>
    <row r="487">
      <c r="A487" s="2" t="n"/>
      <c r="B487" s="10" t="n"/>
      <c r="C487" s="11" t="n"/>
      <c r="D487" t="str">
        <f>IF(AND(A487="",B487="",C487=""),"",IF(A487="","нет даты",IF(B487="","нет клиента",IF(NOT(ISNUMBER(C487)),"нет суммы",IF(A487&gt;Показатели!$B$6,"после среза",IF(COUNTIFS($A$1:A486,A487,$B$1:B486,B487,$C$1:C486,C487)&gt;0,"дубль","учтена"))))))</f>
        <v/>
      </c>
      <c r="E487" t="str">
        <f>IF(D487&lt;&gt;"учтена","",1+COUNTIFS($B$2:$B$601,B487,$A$2:$A$601,"&lt;"&amp;A487,$D$2:$D$601,"учтена")+COUNTIFS($B$1:B486,B487,$A$1:A486,A487,$D$1:D486,"учтена"))</f>
        <v/>
      </c>
      <c r="F487" t="str">
        <f>IF(D487&lt;&gt;"учтена","",IF(COUNTIF(Обращения!$B$2:$B$401,B487)=0,"нет обращения","есть"))</f>
        <v/>
      </c>
    </row>
    <row r="488">
      <c r="A488" s="2" t="n"/>
      <c r="B488" s="10" t="n"/>
      <c r="C488" s="11" t="n"/>
      <c r="D488" t="str">
        <f>IF(AND(A488="",B488="",C488=""),"",IF(A488="","нет даты",IF(B488="","нет клиента",IF(NOT(ISNUMBER(C488)),"нет суммы",IF(A488&gt;Показатели!$B$6,"после среза",IF(COUNTIFS($A$1:A487,A488,$B$1:B487,B488,$C$1:C487,C488)&gt;0,"дубль","учтена"))))))</f>
        <v/>
      </c>
      <c r="E488" t="str">
        <f>IF(D488&lt;&gt;"учтена","",1+COUNTIFS($B$2:$B$601,B488,$A$2:$A$601,"&lt;"&amp;A488,$D$2:$D$601,"учтена")+COUNTIFS($B$1:B487,B488,$A$1:A487,A488,$D$1:D487,"учтена"))</f>
        <v/>
      </c>
      <c r="F488" t="str">
        <f>IF(D488&lt;&gt;"учтена","",IF(COUNTIF(Обращения!$B$2:$B$401,B488)=0,"нет обращения","есть"))</f>
        <v/>
      </c>
    </row>
    <row r="489">
      <c r="A489" s="2" t="n"/>
      <c r="B489" s="10" t="n"/>
      <c r="C489" s="11" t="n"/>
      <c r="D489" t="str">
        <f>IF(AND(A489="",B489="",C489=""),"",IF(A489="","нет даты",IF(B489="","нет клиента",IF(NOT(ISNUMBER(C489)),"нет суммы",IF(A489&gt;Показатели!$B$6,"после среза",IF(COUNTIFS($A$1:A488,A489,$B$1:B488,B489,$C$1:C488,C489)&gt;0,"дубль","учтена"))))))</f>
        <v/>
      </c>
      <c r="E489" t="str">
        <f>IF(D489&lt;&gt;"учтена","",1+COUNTIFS($B$2:$B$601,B489,$A$2:$A$601,"&lt;"&amp;A489,$D$2:$D$601,"учтена")+COUNTIFS($B$1:B488,B489,$A$1:A488,A489,$D$1:D488,"учтена"))</f>
        <v/>
      </c>
      <c r="F489" t="str">
        <f>IF(D489&lt;&gt;"учтена","",IF(COUNTIF(Обращения!$B$2:$B$401,B489)=0,"нет обращения","есть"))</f>
        <v/>
      </c>
    </row>
    <row r="490">
      <c r="A490" s="2" t="n"/>
      <c r="B490" s="10" t="n"/>
      <c r="C490" s="11" t="n"/>
      <c r="D490" t="str">
        <f>IF(AND(A490="",B490="",C490=""),"",IF(A490="","нет даты",IF(B490="","нет клиента",IF(NOT(ISNUMBER(C490)),"нет суммы",IF(A490&gt;Показатели!$B$6,"после среза",IF(COUNTIFS($A$1:A489,A490,$B$1:B489,B490,$C$1:C489,C490)&gt;0,"дубль","учтена"))))))</f>
        <v/>
      </c>
      <c r="E490" t="str">
        <f>IF(D490&lt;&gt;"учтена","",1+COUNTIFS($B$2:$B$601,B490,$A$2:$A$601,"&lt;"&amp;A490,$D$2:$D$601,"учтена")+COUNTIFS($B$1:B489,B490,$A$1:A489,A490,$D$1:D489,"учтена"))</f>
        <v/>
      </c>
      <c r="F490" t="str">
        <f>IF(D490&lt;&gt;"учтена","",IF(COUNTIF(Обращения!$B$2:$B$401,B490)=0,"нет обращения","есть"))</f>
        <v/>
      </c>
    </row>
    <row r="491">
      <c r="A491" s="2" t="n"/>
      <c r="B491" s="10" t="n"/>
      <c r="C491" s="11" t="n"/>
      <c r="D491" t="str">
        <f>IF(AND(A491="",B491="",C491=""),"",IF(A491="","нет даты",IF(B491="","нет клиента",IF(NOT(ISNUMBER(C491)),"нет суммы",IF(A491&gt;Показатели!$B$6,"после среза",IF(COUNTIFS($A$1:A490,A491,$B$1:B490,B491,$C$1:C490,C491)&gt;0,"дубль","учтена"))))))</f>
        <v/>
      </c>
      <c r="E491" t="str">
        <f>IF(D491&lt;&gt;"учтена","",1+COUNTIFS($B$2:$B$601,B491,$A$2:$A$601,"&lt;"&amp;A491,$D$2:$D$601,"учтена")+COUNTIFS($B$1:B490,B491,$A$1:A490,A491,$D$1:D490,"учтена"))</f>
        <v/>
      </c>
      <c r="F491" t="str">
        <f>IF(D491&lt;&gt;"учтена","",IF(COUNTIF(Обращения!$B$2:$B$401,B491)=0,"нет обращения","есть"))</f>
        <v/>
      </c>
    </row>
    <row r="492">
      <c r="A492" s="2" t="n"/>
      <c r="B492" s="10" t="n"/>
      <c r="C492" s="11" t="n"/>
      <c r="D492" t="str">
        <f>IF(AND(A492="",B492="",C492=""),"",IF(A492="","нет даты",IF(B492="","нет клиента",IF(NOT(ISNUMBER(C492)),"нет суммы",IF(A492&gt;Показатели!$B$6,"после среза",IF(COUNTIFS($A$1:A491,A492,$B$1:B491,B492,$C$1:C491,C492)&gt;0,"дубль","учтена"))))))</f>
        <v/>
      </c>
      <c r="E492" t="str">
        <f>IF(D492&lt;&gt;"учтена","",1+COUNTIFS($B$2:$B$601,B492,$A$2:$A$601,"&lt;"&amp;A492,$D$2:$D$601,"учтена")+COUNTIFS($B$1:B491,B492,$A$1:A491,A492,$D$1:D491,"учтена"))</f>
        <v/>
      </c>
      <c r="F492" t="str">
        <f>IF(D492&lt;&gt;"учтена","",IF(COUNTIF(Обращения!$B$2:$B$401,B492)=0,"нет обращения","есть"))</f>
        <v/>
      </c>
    </row>
    <row r="493">
      <c r="A493" s="2" t="n"/>
      <c r="B493" s="10" t="n"/>
      <c r="C493" s="11" t="n"/>
      <c r="D493" t="str">
        <f>IF(AND(A493="",B493="",C493=""),"",IF(A493="","нет даты",IF(B493="","нет клиента",IF(NOT(ISNUMBER(C493)),"нет суммы",IF(A493&gt;Показатели!$B$6,"после среза",IF(COUNTIFS($A$1:A492,A493,$B$1:B492,B493,$C$1:C492,C493)&gt;0,"дубль","учтена"))))))</f>
        <v/>
      </c>
      <c r="E493" t="str">
        <f>IF(D493&lt;&gt;"учтена","",1+COUNTIFS($B$2:$B$601,B493,$A$2:$A$601,"&lt;"&amp;A493,$D$2:$D$601,"учтена")+COUNTIFS($B$1:B492,B493,$A$1:A492,A493,$D$1:D492,"учтена"))</f>
        <v/>
      </c>
      <c r="F493" t="str">
        <f>IF(D493&lt;&gt;"учтена","",IF(COUNTIF(Обращения!$B$2:$B$401,B493)=0,"нет обращения","есть"))</f>
        <v/>
      </c>
    </row>
    <row r="494">
      <c r="A494" s="2" t="n"/>
      <c r="B494" s="10" t="n"/>
      <c r="C494" s="11" t="n"/>
      <c r="D494" t="str">
        <f>IF(AND(A494="",B494="",C494=""),"",IF(A494="","нет даты",IF(B494="","нет клиента",IF(NOT(ISNUMBER(C494)),"нет суммы",IF(A494&gt;Показатели!$B$6,"после среза",IF(COUNTIFS($A$1:A493,A494,$B$1:B493,B494,$C$1:C493,C494)&gt;0,"дубль","учтена"))))))</f>
        <v/>
      </c>
      <c r="E494" t="str">
        <f>IF(D494&lt;&gt;"учтена","",1+COUNTIFS($B$2:$B$601,B494,$A$2:$A$601,"&lt;"&amp;A494,$D$2:$D$601,"учтена")+COUNTIFS($B$1:B493,B494,$A$1:A493,A494,$D$1:D493,"учтена"))</f>
        <v/>
      </c>
      <c r="F494" t="str">
        <f>IF(D494&lt;&gt;"учтена","",IF(COUNTIF(Обращения!$B$2:$B$401,B494)=0,"нет обращения","есть"))</f>
        <v/>
      </c>
    </row>
    <row r="495">
      <c r="A495" s="2" t="n"/>
      <c r="B495" s="10" t="n"/>
      <c r="C495" s="11" t="n"/>
      <c r="D495" t="str">
        <f>IF(AND(A495="",B495="",C495=""),"",IF(A495="","нет даты",IF(B495="","нет клиента",IF(NOT(ISNUMBER(C495)),"нет суммы",IF(A495&gt;Показатели!$B$6,"после среза",IF(COUNTIFS($A$1:A494,A495,$B$1:B494,B495,$C$1:C494,C495)&gt;0,"дубль","учтена"))))))</f>
        <v/>
      </c>
      <c r="E495" t="str">
        <f>IF(D495&lt;&gt;"учтена","",1+COUNTIFS($B$2:$B$601,B495,$A$2:$A$601,"&lt;"&amp;A495,$D$2:$D$601,"учтена")+COUNTIFS($B$1:B494,B495,$A$1:A494,A495,$D$1:D494,"учтена"))</f>
        <v/>
      </c>
      <c r="F495" t="str">
        <f>IF(D495&lt;&gt;"учтена","",IF(COUNTIF(Обращения!$B$2:$B$401,B495)=0,"нет обращения","есть"))</f>
        <v/>
      </c>
    </row>
    <row r="496">
      <c r="A496" s="2" t="n"/>
      <c r="B496" s="10" t="n"/>
      <c r="C496" s="11" t="n"/>
      <c r="D496" t="str">
        <f>IF(AND(A496="",B496="",C496=""),"",IF(A496="","нет даты",IF(B496="","нет клиента",IF(NOT(ISNUMBER(C496)),"нет суммы",IF(A496&gt;Показатели!$B$6,"после среза",IF(COUNTIFS($A$1:A495,A496,$B$1:B495,B496,$C$1:C495,C496)&gt;0,"дубль","учтена"))))))</f>
        <v/>
      </c>
      <c r="E496" t="str">
        <f>IF(D496&lt;&gt;"учтена","",1+COUNTIFS($B$2:$B$601,B496,$A$2:$A$601,"&lt;"&amp;A496,$D$2:$D$601,"учтена")+COUNTIFS($B$1:B495,B496,$A$1:A495,A496,$D$1:D495,"учтена"))</f>
        <v/>
      </c>
      <c r="F496" t="str">
        <f>IF(D496&lt;&gt;"учтена","",IF(COUNTIF(Обращения!$B$2:$B$401,B496)=0,"нет обращения","есть"))</f>
        <v/>
      </c>
    </row>
    <row r="497">
      <c r="A497" s="2" t="n"/>
      <c r="B497" s="10" t="n"/>
      <c r="C497" s="11" t="n"/>
      <c r="D497" t="str">
        <f>IF(AND(A497="",B497="",C497=""),"",IF(A497="","нет даты",IF(B497="","нет клиента",IF(NOT(ISNUMBER(C497)),"нет суммы",IF(A497&gt;Показатели!$B$6,"после среза",IF(COUNTIFS($A$1:A496,A497,$B$1:B496,B497,$C$1:C496,C497)&gt;0,"дубль","учтена"))))))</f>
        <v/>
      </c>
      <c r="E497" t="str">
        <f>IF(D497&lt;&gt;"учтена","",1+COUNTIFS($B$2:$B$601,B497,$A$2:$A$601,"&lt;"&amp;A497,$D$2:$D$601,"учтена")+COUNTIFS($B$1:B496,B497,$A$1:A496,A497,$D$1:D496,"учтена"))</f>
        <v/>
      </c>
      <c r="F497" t="str">
        <f>IF(D497&lt;&gt;"учтена","",IF(COUNTIF(Обращения!$B$2:$B$401,B497)=0,"нет обращения","есть"))</f>
        <v/>
      </c>
    </row>
    <row r="498">
      <c r="A498" s="2" t="n"/>
      <c r="B498" s="10" t="n"/>
      <c r="C498" s="11" t="n"/>
      <c r="D498" t="str">
        <f>IF(AND(A498="",B498="",C498=""),"",IF(A498="","нет даты",IF(B498="","нет клиента",IF(NOT(ISNUMBER(C498)),"нет суммы",IF(A498&gt;Показатели!$B$6,"после среза",IF(COUNTIFS($A$1:A497,A498,$B$1:B497,B498,$C$1:C497,C498)&gt;0,"дубль","учтена"))))))</f>
        <v/>
      </c>
      <c r="E498" t="str">
        <f>IF(D498&lt;&gt;"учтена","",1+COUNTIFS($B$2:$B$601,B498,$A$2:$A$601,"&lt;"&amp;A498,$D$2:$D$601,"учтена")+COUNTIFS($B$1:B497,B498,$A$1:A497,A498,$D$1:D497,"учтена"))</f>
        <v/>
      </c>
      <c r="F498" t="str">
        <f>IF(D498&lt;&gt;"учтена","",IF(COUNTIF(Обращения!$B$2:$B$401,B498)=0,"нет обращения","есть"))</f>
        <v/>
      </c>
    </row>
    <row r="499">
      <c r="A499" s="2" t="n"/>
      <c r="B499" s="10" t="n"/>
      <c r="C499" s="11" t="n"/>
      <c r="D499" t="str">
        <f>IF(AND(A499="",B499="",C499=""),"",IF(A499="","нет даты",IF(B499="","нет клиента",IF(NOT(ISNUMBER(C499)),"нет суммы",IF(A499&gt;Показатели!$B$6,"после среза",IF(COUNTIFS($A$1:A498,A499,$B$1:B498,B499,$C$1:C498,C499)&gt;0,"дубль","учтена"))))))</f>
        <v/>
      </c>
      <c r="E499" t="str">
        <f>IF(D499&lt;&gt;"учтена","",1+COUNTIFS($B$2:$B$601,B499,$A$2:$A$601,"&lt;"&amp;A499,$D$2:$D$601,"учтена")+COUNTIFS($B$1:B498,B499,$A$1:A498,A499,$D$1:D498,"учтена"))</f>
        <v/>
      </c>
      <c r="F499" t="str">
        <f>IF(D499&lt;&gt;"учтена","",IF(COUNTIF(Обращения!$B$2:$B$401,B499)=0,"нет обращения","есть"))</f>
        <v/>
      </c>
    </row>
    <row r="500">
      <c r="A500" s="2" t="n"/>
      <c r="B500" s="10" t="n"/>
      <c r="C500" s="11" t="n"/>
      <c r="D500" t="str">
        <f>IF(AND(A500="",B500="",C500=""),"",IF(A500="","нет даты",IF(B500="","нет клиента",IF(NOT(ISNUMBER(C500)),"нет суммы",IF(A500&gt;Показатели!$B$6,"после среза",IF(COUNTIFS($A$1:A499,A500,$B$1:B499,B500,$C$1:C499,C500)&gt;0,"дубль","учтена"))))))</f>
        <v/>
      </c>
      <c r="E500" t="str">
        <f>IF(D500&lt;&gt;"учтена","",1+COUNTIFS($B$2:$B$601,B500,$A$2:$A$601,"&lt;"&amp;A500,$D$2:$D$601,"учтена")+COUNTIFS($B$1:B499,B500,$A$1:A499,A500,$D$1:D499,"учтена"))</f>
        <v/>
      </c>
      <c r="F500" t="str">
        <f>IF(D500&lt;&gt;"учтена","",IF(COUNTIF(Обращения!$B$2:$B$401,B500)=0,"нет обращения","есть"))</f>
        <v/>
      </c>
    </row>
    <row r="501">
      <c r="A501" s="2" t="n"/>
      <c r="B501" s="10" t="n"/>
      <c r="C501" s="11" t="n"/>
      <c r="D501" t="str">
        <f>IF(AND(A501="",B501="",C501=""),"",IF(A501="","нет даты",IF(B501="","нет клиента",IF(NOT(ISNUMBER(C501)),"нет суммы",IF(A501&gt;Показатели!$B$6,"после среза",IF(COUNTIFS($A$1:A500,A501,$B$1:B500,B501,$C$1:C500,C501)&gt;0,"дубль","учтена"))))))</f>
        <v/>
      </c>
      <c r="E501" t="str">
        <f>IF(D501&lt;&gt;"учтена","",1+COUNTIFS($B$2:$B$601,B501,$A$2:$A$601,"&lt;"&amp;A501,$D$2:$D$601,"учтена")+COUNTIFS($B$1:B500,B501,$A$1:A500,A501,$D$1:D500,"учтена"))</f>
        <v/>
      </c>
      <c r="F501" t="str">
        <f>IF(D501&lt;&gt;"учтена","",IF(COUNTIF(Обращения!$B$2:$B$401,B501)=0,"нет обращения","есть"))</f>
        <v/>
      </c>
    </row>
    <row r="502">
      <c r="A502" s="2" t="n"/>
      <c r="B502" s="10" t="n"/>
      <c r="C502" s="11" t="n"/>
      <c r="D502" t="str">
        <f>IF(AND(A502="",B502="",C502=""),"",IF(A502="","нет даты",IF(B502="","нет клиента",IF(NOT(ISNUMBER(C502)),"нет суммы",IF(A502&gt;Показатели!$B$6,"после среза",IF(COUNTIFS($A$1:A501,A502,$B$1:B501,B502,$C$1:C501,C502)&gt;0,"дубль","учтена"))))))</f>
        <v/>
      </c>
      <c r="E502" t="str">
        <f>IF(D502&lt;&gt;"учтена","",1+COUNTIFS($B$2:$B$601,B502,$A$2:$A$601,"&lt;"&amp;A502,$D$2:$D$601,"учтена")+COUNTIFS($B$1:B501,B502,$A$1:A501,A502,$D$1:D501,"учтена"))</f>
        <v/>
      </c>
      <c r="F502" t="str">
        <f>IF(D502&lt;&gt;"учтена","",IF(COUNTIF(Обращения!$B$2:$B$401,B502)=0,"нет обращения","есть"))</f>
        <v/>
      </c>
    </row>
    <row r="503">
      <c r="A503" s="2" t="n"/>
      <c r="B503" s="10" t="n"/>
      <c r="C503" s="11" t="n"/>
      <c r="D503" t="str">
        <f>IF(AND(A503="",B503="",C503=""),"",IF(A503="","нет даты",IF(B503="","нет клиента",IF(NOT(ISNUMBER(C503)),"нет суммы",IF(A503&gt;Показатели!$B$6,"после среза",IF(COUNTIFS($A$1:A502,A503,$B$1:B502,B503,$C$1:C502,C503)&gt;0,"дубль","учтена"))))))</f>
        <v/>
      </c>
      <c r="E503" t="str">
        <f>IF(D503&lt;&gt;"учтена","",1+COUNTIFS($B$2:$B$601,B503,$A$2:$A$601,"&lt;"&amp;A503,$D$2:$D$601,"учтена")+COUNTIFS($B$1:B502,B503,$A$1:A502,A503,$D$1:D502,"учтена"))</f>
        <v/>
      </c>
      <c r="F503" t="str">
        <f>IF(D503&lt;&gt;"учтена","",IF(COUNTIF(Обращения!$B$2:$B$401,B503)=0,"нет обращения","есть"))</f>
        <v/>
      </c>
    </row>
    <row r="504">
      <c r="A504" s="2" t="n"/>
      <c r="B504" s="10" t="n"/>
      <c r="C504" s="11" t="n"/>
      <c r="D504" t="str">
        <f>IF(AND(A504="",B504="",C504=""),"",IF(A504="","нет даты",IF(B504="","нет клиента",IF(NOT(ISNUMBER(C504)),"нет суммы",IF(A504&gt;Показатели!$B$6,"после среза",IF(COUNTIFS($A$1:A503,A504,$B$1:B503,B504,$C$1:C503,C504)&gt;0,"дубль","учтена"))))))</f>
        <v/>
      </c>
      <c r="E504" t="str">
        <f>IF(D504&lt;&gt;"учтена","",1+COUNTIFS($B$2:$B$601,B504,$A$2:$A$601,"&lt;"&amp;A504,$D$2:$D$601,"учтена")+COUNTIFS($B$1:B503,B504,$A$1:A503,A504,$D$1:D503,"учтена"))</f>
        <v/>
      </c>
      <c r="F504" t="str">
        <f>IF(D504&lt;&gt;"учтена","",IF(COUNTIF(Обращения!$B$2:$B$401,B504)=0,"нет обращения","есть"))</f>
        <v/>
      </c>
    </row>
    <row r="505">
      <c r="A505" s="2" t="n"/>
      <c r="B505" s="10" t="n"/>
      <c r="C505" s="11" t="n"/>
      <c r="D505" t="str">
        <f>IF(AND(A505="",B505="",C505=""),"",IF(A505="","нет даты",IF(B505="","нет клиента",IF(NOT(ISNUMBER(C505)),"нет суммы",IF(A505&gt;Показатели!$B$6,"после среза",IF(COUNTIFS($A$1:A504,A505,$B$1:B504,B505,$C$1:C504,C505)&gt;0,"дубль","учтена"))))))</f>
        <v/>
      </c>
      <c r="E505" t="str">
        <f>IF(D505&lt;&gt;"учтена","",1+COUNTIFS($B$2:$B$601,B505,$A$2:$A$601,"&lt;"&amp;A505,$D$2:$D$601,"учтена")+COUNTIFS($B$1:B504,B505,$A$1:A504,A505,$D$1:D504,"учтена"))</f>
        <v/>
      </c>
      <c r="F505" t="str">
        <f>IF(D505&lt;&gt;"учтена","",IF(COUNTIF(Обращения!$B$2:$B$401,B505)=0,"нет обращения","есть"))</f>
        <v/>
      </c>
    </row>
    <row r="506">
      <c r="A506" s="2" t="n"/>
      <c r="B506" s="10" t="n"/>
      <c r="C506" s="11" t="n"/>
      <c r="D506" t="str">
        <f>IF(AND(A506="",B506="",C506=""),"",IF(A506="","нет даты",IF(B506="","нет клиента",IF(NOT(ISNUMBER(C506)),"нет суммы",IF(A506&gt;Показатели!$B$6,"после среза",IF(COUNTIFS($A$1:A505,A506,$B$1:B505,B506,$C$1:C505,C506)&gt;0,"дубль","учтена"))))))</f>
        <v/>
      </c>
      <c r="E506" t="str">
        <f>IF(D506&lt;&gt;"учтена","",1+COUNTIFS($B$2:$B$601,B506,$A$2:$A$601,"&lt;"&amp;A506,$D$2:$D$601,"учтена")+COUNTIFS($B$1:B505,B506,$A$1:A505,A506,$D$1:D505,"учтена"))</f>
        <v/>
      </c>
      <c r="F506" t="str">
        <f>IF(D506&lt;&gt;"учтена","",IF(COUNTIF(Обращения!$B$2:$B$401,B506)=0,"нет обращения","есть"))</f>
        <v/>
      </c>
    </row>
    <row r="507">
      <c r="A507" s="2" t="n"/>
      <c r="B507" s="10" t="n"/>
      <c r="C507" s="11" t="n"/>
      <c r="D507" t="str">
        <f>IF(AND(A507="",B507="",C507=""),"",IF(A507="","нет даты",IF(B507="","нет клиента",IF(NOT(ISNUMBER(C507)),"нет суммы",IF(A507&gt;Показатели!$B$6,"после среза",IF(COUNTIFS($A$1:A506,A507,$B$1:B506,B507,$C$1:C506,C507)&gt;0,"дубль","учтена"))))))</f>
        <v/>
      </c>
      <c r="E507" t="str">
        <f>IF(D507&lt;&gt;"учтена","",1+COUNTIFS($B$2:$B$601,B507,$A$2:$A$601,"&lt;"&amp;A507,$D$2:$D$601,"учтена")+COUNTIFS($B$1:B506,B507,$A$1:A506,A507,$D$1:D506,"учтена"))</f>
        <v/>
      </c>
      <c r="F507" t="str">
        <f>IF(D507&lt;&gt;"учтена","",IF(COUNTIF(Обращения!$B$2:$B$401,B507)=0,"нет обращения","есть"))</f>
        <v/>
      </c>
    </row>
    <row r="508">
      <c r="A508" s="2" t="n"/>
      <c r="B508" s="10" t="n"/>
      <c r="C508" s="11" t="n"/>
      <c r="D508" t="str">
        <f>IF(AND(A508="",B508="",C508=""),"",IF(A508="","нет даты",IF(B508="","нет клиента",IF(NOT(ISNUMBER(C508)),"нет суммы",IF(A508&gt;Показатели!$B$6,"после среза",IF(COUNTIFS($A$1:A507,A508,$B$1:B507,B508,$C$1:C507,C508)&gt;0,"дубль","учтена"))))))</f>
        <v/>
      </c>
      <c r="E508" t="str">
        <f>IF(D508&lt;&gt;"учтена","",1+COUNTIFS($B$2:$B$601,B508,$A$2:$A$601,"&lt;"&amp;A508,$D$2:$D$601,"учтена")+COUNTIFS($B$1:B507,B508,$A$1:A507,A508,$D$1:D507,"учтена"))</f>
        <v/>
      </c>
      <c r="F508" t="str">
        <f>IF(D508&lt;&gt;"учтена","",IF(COUNTIF(Обращения!$B$2:$B$401,B508)=0,"нет обращения","есть"))</f>
        <v/>
      </c>
    </row>
    <row r="509">
      <c r="A509" s="2" t="n"/>
      <c r="B509" s="10" t="n"/>
      <c r="C509" s="11" t="n"/>
      <c r="D509" t="str">
        <f>IF(AND(A509="",B509="",C509=""),"",IF(A509="","нет даты",IF(B509="","нет клиента",IF(NOT(ISNUMBER(C509)),"нет суммы",IF(A509&gt;Показатели!$B$6,"после среза",IF(COUNTIFS($A$1:A508,A509,$B$1:B508,B509,$C$1:C508,C509)&gt;0,"дубль","учтена"))))))</f>
        <v/>
      </c>
      <c r="E509" t="str">
        <f>IF(D509&lt;&gt;"учтена","",1+COUNTIFS($B$2:$B$601,B509,$A$2:$A$601,"&lt;"&amp;A509,$D$2:$D$601,"учтена")+COUNTIFS($B$1:B508,B509,$A$1:A508,A509,$D$1:D508,"учтена"))</f>
        <v/>
      </c>
      <c r="F509" t="str">
        <f>IF(D509&lt;&gt;"учтена","",IF(COUNTIF(Обращения!$B$2:$B$401,B509)=0,"нет обращения","есть"))</f>
        <v/>
      </c>
    </row>
    <row r="510">
      <c r="A510" s="2" t="n"/>
      <c r="B510" s="10" t="n"/>
      <c r="C510" s="11" t="n"/>
      <c r="D510" t="str">
        <f>IF(AND(A510="",B510="",C510=""),"",IF(A510="","нет даты",IF(B510="","нет клиента",IF(NOT(ISNUMBER(C510)),"нет суммы",IF(A510&gt;Показатели!$B$6,"после среза",IF(COUNTIFS($A$1:A509,A510,$B$1:B509,B510,$C$1:C509,C510)&gt;0,"дубль","учтена"))))))</f>
        <v/>
      </c>
      <c r="E510" t="str">
        <f>IF(D510&lt;&gt;"учтена","",1+COUNTIFS($B$2:$B$601,B510,$A$2:$A$601,"&lt;"&amp;A510,$D$2:$D$601,"учтена")+COUNTIFS($B$1:B509,B510,$A$1:A509,A510,$D$1:D509,"учтена"))</f>
        <v/>
      </c>
      <c r="F510" t="str">
        <f>IF(D510&lt;&gt;"учтена","",IF(COUNTIF(Обращения!$B$2:$B$401,B510)=0,"нет обращения","есть"))</f>
        <v/>
      </c>
    </row>
    <row r="511">
      <c r="A511" s="2" t="n"/>
      <c r="B511" s="10" t="n"/>
      <c r="C511" s="11" t="n"/>
      <c r="D511" t="str">
        <f>IF(AND(A511="",B511="",C511=""),"",IF(A511="","нет даты",IF(B511="","нет клиента",IF(NOT(ISNUMBER(C511)),"нет суммы",IF(A511&gt;Показатели!$B$6,"после среза",IF(COUNTIFS($A$1:A510,A511,$B$1:B510,B511,$C$1:C510,C511)&gt;0,"дубль","учтена"))))))</f>
        <v/>
      </c>
      <c r="E511" t="str">
        <f>IF(D511&lt;&gt;"учтена","",1+COUNTIFS($B$2:$B$601,B511,$A$2:$A$601,"&lt;"&amp;A511,$D$2:$D$601,"учтена")+COUNTIFS($B$1:B510,B511,$A$1:A510,A511,$D$1:D510,"учтена"))</f>
        <v/>
      </c>
      <c r="F511" t="str">
        <f>IF(D511&lt;&gt;"учтена","",IF(COUNTIF(Обращения!$B$2:$B$401,B511)=0,"нет обращения","есть"))</f>
        <v/>
      </c>
    </row>
    <row r="512">
      <c r="A512" s="2" t="n"/>
      <c r="B512" s="10" t="n"/>
      <c r="C512" s="11" t="n"/>
      <c r="D512" t="str">
        <f>IF(AND(A512="",B512="",C512=""),"",IF(A512="","нет даты",IF(B512="","нет клиента",IF(NOT(ISNUMBER(C512)),"нет суммы",IF(A512&gt;Показатели!$B$6,"после среза",IF(COUNTIFS($A$1:A511,A512,$B$1:B511,B512,$C$1:C511,C512)&gt;0,"дубль","учтена"))))))</f>
        <v/>
      </c>
      <c r="E512" t="str">
        <f>IF(D512&lt;&gt;"учтена","",1+COUNTIFS($B$2:$B$601,B512,$A$2:$A$601,"&lt;"&amp;A512,$D$2:$D$601,"учтена")+COUNTIFS($B$1:B511,B512,$A$1:A511,A512,$D$1:D511,"учтена"))</f>
        <v/>
      </c>
      <c r="F512" t="str">
        <f>IF(D512&lt;&gt;"учтена","",IF(COUNTIF(Обращения!$B$2:$B$401,B512)=0,"нет обращения","есть"))</f>
        <v/>
      </c>
    </row>
    <row r="513">
      <c r="A513" s="2" t="n"/>
      <c r="B513" s="10" t="n"/>
      <c r="C513" s="11" t="n"/>
      <c r="D513" t="str">
        <f>IF(AND(A513="",B513="",C513=""),"",IF(A513="","нет даты",IF(B513="","нет клиента",IF(NOT(ISNUMBER(C513)),"нет суммы",IF(A513&gt;Показатели!$B$6,"после среза",IF(COUNTIFS($A$1:A512,A513,$B$1:B512,B513,$C$1:C512,C513)&gt;0,"дубль","учтена"))))))</f>
        <v/>
      </c>
      <c r="E513" t="str">
        <f>IF(D513&lt;&gt;"учтена","",1+COUNTIFS($B$2:$B$601,B513,$A$2:$A$601,"&lt;"&amp;A513,$D$2:$D$601,"учтена")+COUNTIFS($B$1:B512,B513,$A$1:A512,A513,$D$1:D512,"учтена"))</f>
        <v/>
      </c>
      <c r="F513" t="str">
        <f>IF(D513&lt;&gt;"учтена","",IF(COUNTIF(Обращения!$B$2:$B$401,B513)=0,"нет обращения","есть"))</f>
        <v/>
      </c>
    </row>
    <row r="514">
      <c r="A514" s="2" t="n"/>
      <c r="B514" s="10" t="n"/>
      <c r="C514" s="11" t="n"/>
      <c r="D514" t="str">
        <f>IF(AND(A514="",B514="",C514=""),"",IF(A514="","нет даты",IF(B514="","нет клиента",IF(NOT(ISNUMBER(C514)),"нет суммы",IF(A514&gt;Показатели!$B$6,"после среза",IF(COUNTIFS($A$1:A513,A514,$B$1:B513,B514,$C$1:C513,C514)&gt;0,"дубль","учтена"))))))</f>
        <v/>
      </c>
      <c r="E514" t="str">
        <f>IF(D514&lt;&gt;"учтена","",1+COUNTIFS($B$2:$B$601,B514,$A$2:$A$601,"&lt;"&amp;A514,$D$2:$D$601,"учтена")+COUNTIFS($B$1:B513,B514,$A$1:A513,A514,$D$1:D513,"учтена"))</f>
        <v/>
      </c>
      <c r="F514" t="str">
        <f>IF(D514&lt;&gt;"учтена","",IF(COUNTIF(Обращения!$B$2:$B$401,B514)=0,"нет обращения","есть"))</f>
        <v/>
      </c>
    </row>
    <row r="515">
      <c r="A515" s="2" t="n"/>
      <c r="B515" s="10" t="n"/>
      <c r="C515" s="11" t="n"/>
      <c r="D515" t="str">
        <f>IF(AND(A515="",B515="",C515=""),"",IF(A515="","нет даты",IF(B515="","нет клиента",IF(NOT(ISNUMBER(C515)),"нет суммы",IF(A515&gt;Показатели!$B$6,"после среза",IF(COUNTIFS($A$1:A514,A515,$B$1:B514,B515,$C$1:C514,C515)&gt;0,"дубль","учтена"))))))</f>
        <v/>
      </c>
      <c r="E515" t="str">
        <f>IF(D515&lt;&gt;"учтена","",1+COUNTIFS($B$2:$B$601,B515,$A$2:$A$601,"&lt;"&amp;A515,$D$2:$D$601,"учтена")+COUNTIFS($B$1:B514,B515,$A$1:A514,A515,$D$1:D514,"учтена"))</f>
        <v/>
      </c>
      <c r="F515" t="str">
        <f>IF(D515&lt;&gt;"учтена","",IF(COUNTIF(Обращения!$B$2:$B$401,B515)=0,"нет обращения","есть"))</f>
        <v/>
      </c>
    </row>
    <row r="516">
      <c r="A516" s="2" t="n"/>
      <c r="B516" s="10" t="n"/>
      <c r="C516" s="11" t="n"/>
      <c r="D516" t="str">
        <f>IF(AND(A516="",B516="",C516=""),"",IF(A516="","нет даты",IF(B516="","нет клиента",IF(NOT(ISNUMBER(C516)),"нет суммы",IF(A516&gt;Показатели!$B$6,"после среза",IF(COUNTIFS($A$1:A515,A516,$B$1:B515,B516,$C$1:C515,C516)&gt;0,"дубль","учтена"))))))</f>
        <v/>
      </c>
      <c r="E516" t="str">
        <f>IF(D516&lt;&gt;"учтена","",1+COUNTIFS($B$2:$B$601,B516,$A$2:$A$601,"&lt;"&amp;A516,$D$2:$D$601,"учтена")+COUNTIFS($B$1:B515,B516,$A$1:A515,A516,$D$1:D515,"учтена"))</f>
        <v/>
      </c>
      <c r="F516" t="str">
        <f>IF(D516&lt;&gt;"учтена","",IF(COUNTIF(Обращения!$B$2:$B$401,B516)=0,"нет обращения","есть"))</f>
        <v/>
      </c>
    </row>
    <row r="517">
      <c r="A517" s="2" t="n"/>
      <c r="B517" s="10" t="n"/>
      <c r="C517" s="11" t="n"/>
      <c r="D517" t="str">
        <f>IF(AND(A517="",B517="",C517=""),"",IF(A517="","нет даты",IF(B517="","нет клиента",IF(NOT(ISNUMBER(C517)),"нет суммы",IF(A517&gt;Показатели!$B$6,"после среза",IF(COUNTIFS($A$1:A516,A517,$B$1:B516,B517,$C$1:C516,C517)&gt;0,"дубль","учтена"))))))</f>
        <v/>
      </c>
      <c r="E517" t="str">
        <f>IF(D517&lt;&gt;"учтена","",1+COUNTIFS($B$2:$B$601,B517,$A$2:$A$601,"&lt;"&amp;A517,$D$2:$D$601,"учтена")+COUNTIFS($B$1:B516,B517,$A$1:A516,A517,$D$1:D516,"учтена"))</f>
        <v/>
      </c>
      <c r="F517" t="str">
        <f>IF(D517&lt;&gt;"учтена","",IF(COUNTIF(Обращения!$B$2:$B$401,B517)=0,"нет обращения","есть"))</f>
        <v/>
      </c>
    </row>
    <row r="518">
      <c r="A518" s="2" t="n"/>
      <c r="B518" s="10" t="n"/>
      <c r="C518" s="11" t="n"/>
      <c r="D518" t="str">
        <f>IF(AND(A518="",B518="",C518=""),"",IF(A518="","нет даты",IF(B518="","нет клиента",IF(NOT(ISNUMBER(C518)),"нет суммы",IF(A518&gt;Показатели!$B$6,"после среза",IF(COUNTIFS($A$1:A517,A518,$B$1:B517,B518,$C$1:C517,C518)&gt;0,"дубль","учтена"))))))</f>
        <v/>
      </c>
      <c r="E518" t="str">
        <f>IF(D518&lt;&gt;"учтена","",1+COUNTIFS($B$2:$B$601,B518,$A$2:$A$601,"&lt;"&amp;A518,$D$2:$D$601,"учтена")+COUNTIFS($B$1:B517,B518,$A$1:A517,A518,$D$1:D517,"учтена"))</f>
        <v/>
      </c>
      <c r="F518" t="str">
        <f>IF(D518&lt;&gt;"учтена","",IF(COUNTIF(Обращения!$B$2:$B$401,B518)=0,"нет обращения","есть"))</f>
        <v/>
      </c>
    </row>
    <row r="519">
      <c r="A519" s="2" t="n"/>
      <c r="B519" s="10" t="n"/>
      <c r="C519" s="11" t="n"/>
      <c r="D519" t="str">
        <f>IF(AND(A519="",B519="",C519=""),"",IF(A519="","нет даты",IF(B519="","нет клиента",IF(NOT(ISNUMBER(C519)),"нет суммы",IF(A519&gt;Показатели!$B$6,"после среза",IF(COUNTIFS($A$1:A518,A519,$B$1:B518,B519,$C$1:C518,C519)&gt;0,"дубль","учтена"))))))</f>
        <v/>
      </c>
      <c r="E519" t="str">
        <f>IF(D519&lt;&gt;"учтена","",1+COUNTIFS($B$2:$B$601,B519,$A$2:$A$601,"&lt;"&amp;A519,$D$2:$D$601,"учтена")+COUNTIFS($B$1:B518,B519,$A$1:A518,A519,$D$1:D518,"учтена"))</f>
        <v/>
      </c>
      <c r="F519" t="str">
        <f>IF(D519&lt;&gt;"учтена","",IF(COUNTIF(Обращения!$B$2:$B$401,B519)=0,"нет обращения","есть"))</f>
        <v/>
      </c>
    </row>
    <row r="520">
      <c r="A520" s="2" t="n"/>
      <c r="B520" s="10" t="n"/>
      <c r="C520" s="11" t="n"/>
      <c r="D520" t="str">
        <f>IF(AND(A520="",B520="",C520=""),"",IF(A520="","нет даты",IF(B520="","нет клиента",IF(NOT(ISNUMBER(C520)),"нет суммы",IF(A520&gt;Показатели!$B$6,"после среза",IF(COUNTIFS($A$1:A519,A520,$B$1:B519,B520,$C$1:C519,C520)&gt;0,"дубль","учтена"))))))</f>
        <v/>
      </c>
      <c r="E520" t="str">
        <f>IF(D520&lt;&gt;"учтена","",1+COUNTIFS($B$2:$B$601,B520,$A$2:$A$601,"&lt;"&amp;A520,$D$2:$D$601,"учтена")+COUNTIFS($B$1:B519,B520,$A$1:A519,A520,$D$1:D519,"учтена"))</f>
        <v/>
      </c>
      <c r="F520" t="str">
        <f>IF(D520&lt;&gt;"учтена","",IF(COUNTIF(Обращения!$B$2:$B$401,B520)=0,"нет обращения","есть"))</f>
        <v/>
      </c>
    </row>
    <row r="521">
      <c r="A521" s="2" t="n"/>
      <c r="B521" s="10" t="n"/>
      <c r="C521" s="11" t="n"/>
      <c r="D521" t="str">
        <f>IF(AND(A521="",B521="",C521=""),"",IF(A521="","нет даты",IF(B521="","нет клиента",IF(NOT(ISNUMBER(C521)),"нет суммы",IF(A521&gt;Показатели!$B$6,"после среза",IF(COUNTIFS($A$1:A520,A521,$B$1:B520,B521,$C$1:C520,C521)&gt;0,"дубль","учтена"))))))</f>
        <v/>
      </c>
      <c r="E521" t="str">
        <f>IF(D521&lt;&gt;"учтена","",1+COUNTIFS($B$2:$B$601,B521,$A$2:$A$601,"&lt;"&amp;A521,$D$2:$D$601,"учтена")+COUNTIFS($B$1:B520,B521,$A$1:A520,A521,$D$1:D520,"учтена"))</f>
        <v/>
      </c>
      <c r="F521" t="str">
        <f>IF(D521&lt;&gt;"учтена","",IF(COUNTIF(Обращения!$B$2:$B$401,B521)=0,"нет обращения","есть"))</f>
        <v/>
      </c>
    </row>
    <row r="522">
      <c r="A522" s="2" t="n"/>
      <c r="B522" s="10" t="n"/>
      <c r="C522" s="11" t="n"/>
      <c r="D522" t="str">
        <f>IF(AND(A522="",B522="",C522=""),"",IF(A522="","нет даты",IF(B522="","нет клиента",IF(NOT(ISNUMBER(C522)),"нет суммы",IF(A522&gt;Показатели!$B$6,"после среза",IF(COUNTIFS($A$1:A521,A522,$B$1:B521,B522,$C$1:C521,C522)&gt;0,"дубль","учтена"))))))</f>
        <v/>
      </c>
      <c r="E522" t="str">
        <f>IF(D522&lt;&gt;"учтена","",1+COUNTIFS($B$2:$B$601,B522,$A$2:$A$601,"&lt;"&amp;A522,$D$2:$D$601,"учтена")+COUNTIFS($B$1:B521,B522,$A$1:A521,A522,$D$1:D521,"учтена"))</f>
        <v/>
      </c>
      <c r="F522" t="str">
        <f>IF(D522&lt;&gt;"учтена","",IF(COUNTIF(Обращения!$B$2:$B$401,B522)=0,"нет обращения","есть"))</f>
        <v/>
      </c>
    </row>
    <row r="523">
      <c r="A523" s="2" t="n"/>
      <c r="B523" s="10" t="n"/>
      <c r="C523" s="11" t="n"/>
      <c r="D523" t="str">
        <f>IF(AND(A523="",B523="",C523=""),"",IF(A523="","нет даты",IF(B523="","нет клиента",IF(NOT(ISNUMBER(C523)),"нет суммы",IF(A523&gt;Показатели!$B$6,"после среза",IF(COUNTIFS($A$1:A522,A523,$B$1:B522,B523,$C$1:C522,C523)&gt;0,"дубль","учтена"))))))</f>
        <v/>
      </c>
      <c r="E523" t="str">
        <f>IF(D523&lt;&gt;"учтена","",1+COUNTIFS($B$2:$B$601,B523,$A$2:$A$601,"&lt;"&amp;A523,$D$2:$D$601,"учтена")+COUNTIFS($B$1:B522,B523,$A$1:A522,A523,$D$1:D522,"учтена"))</f>
        <v/>
      </c>
      <c r="F523" t="str">
        <f>IF(D523&lt;&gt;"учтена","",IF(COUNTIF(Обращения!$B$2:$B$401,B523)=0,"нет обращения","есть"))</f>
        <v/>
      </c>
    </row>
    <row r="524">
      <c r="A524" s="2" t="n"/>
      <c r="B524" s="10" t="n"/>
      <c r="C524" s="11" t="n"/>
      <c r="D524" t="str">
        <f>IF(AND(A524="",B524="",C524=""),"",IF(A524="","нет даты",IF(B524="","нет клиента",IF(NOT(ISNUMBER(C524)),"нет суммы",IF(A524&gt;Показатели!$B$6,"после среза",IF(COUNTIFS($A$1:A523,A524,$B$1:B523,B524,$C$1:C523,C524)&gt;0,"дубль","учтена"))))))</f>
        <v/>
      </c>
      <c r="E524" t="str">
        <f>IF(D524&lt;&gt;"учтена","",1+COUNTIFS($B$2:$B$601,B524,$A$2:$A$601,"&lt;"&amp;A524,$D$2:$D$601,"учтена")+COUNTIFS($B$1:B523,B524,$A$1:A523,A524,$D$1:D523,"учтена"))</f>
        <v/>
      </c>
      <c r="F524" t="str">
        <f>IF(D524&lt;&gt;"учтена","",IF(COUNTIF(Обращения!$B$2:$B$401,B524)=0,"нет обращения","есть"))</f>
        <v/>
      </c>
    </row>
    <row r="525">
      <c r="A525" s="2" t="n"/>
      <c r="B525" s="10" t="n"/>
      <c r="C525" s="11" t="n"/>
      <c r="D525" t="str">
        <f>IF(AND(A525="",B525="",C525=""),"",IF(A525="","нет даты",IF(B525="","нет клиента",IF(NOT(ISNUMBER(C525)),"нет суммы",IF(A525&gt;Показатели!$B$6,"после среза",IF(COUNTIFS($A$1:A524,A525,$B$1:B524,B525,$C$1:C524,C525)&gt;0,"дубль","учтена"))))))</f>
        <v/>
      </c>
      <c r="E525" t="str">
        <f>IF(D525&lt;&gt;"учтена","",1+COUNTIFS($B$2:$B$601,B525,$A$2:$A$601,"&lt;"&amp;A525,$D$2:$D$601,"учтена")+COUNTIFS($B$1:B524,B525,$A$1:A524,A525,$D$1:D524,"учтена"))</f>
        <v/>
      </c>
      <c r="F525" t="str">
        <f>IF(D525&lt;&gt;"учтена","",IF(COUNTIF(Обращения!$B$2:$B$401,B525)=0,"нет обращения","есть"))</f>
        <v/>
      </c>
    </row>
    <row r="526">
      <c r="A526" s="2" t="n"/>
      <c r="B526" s="10" t="n"/>
      <c r="C526" s="11" t="n"/>
      <c r="D526" t="str">
        <f>IF(AND(A526="",B526="",C526=""),"",IF(A526="","нет даты",IF(B526="","нет клиента",IF(NOT(ISNUMBER(C526)),"нет суммы",IF(A526&gt;Показатели!$B$6,"после среза",IF(COUNTIFS($A$1:A525,A526,$B$1:B525,B526,$C$1:C525,C526)&gt;0,"дубль","учтена"))))))</f>
        <v/>
      </c>
      <c r="E526" t="str">
        <f>IF(D526&lt;&gt;"учтена","",1+COUNTIFS($B$2:$B$601,B526,$A$2:$A$601,"&lt;"&amp;A526,$D$2:$D$601,"учтена")+COUNTIFS($B$1:B525,B526,$A$1:A525,A526,$D$1:D525,"учтена"))</f>
        <v/>
      </c>
      <c r="F526" t="str">
        <f>IF(D526&lt;&gt;"учтена","",IF(COUNTIF(Обращения!$B$2:$B$401,B526)=0,"нет обращения","есть"))</f>
        <v/>
      </c>
    </row>
    <row r="527">
      <c r="A527" s="2" t="n"/>
      <c r="B527" s="10" t="n"/>
      <c r="C527" s="11" t="n"/>
      <c r="D527" t="str">
        <f>IF(AND(A527="",B527="",C527=""),"",IF(A527="","нет даты",IF(B527="","нет клиента",IF(NOT(ISNUMBER(C527)),"нет суммы",IF(A527&gt;Показатели!$B$6,"после среза",IF(COUNTIFS($A$1:A526,A527,$B$1:B526,B527,$C$1:C526,C527)&gt;0,"дубль","учтена"))))))</f>
        <v/>
      </c>
      <c r="E527" t="str">
        <f>IF(D527&lt;&gt;"учтена","",1+COUNTIFS($B$2:$B$601,B527,$A$2:$A$601,"&lt;"&amp;A527,$D$2:$D$601,"учтена")+COUNTIFS($B$1:B526,B527,$A$1:A526,A527,$D$1:D526,"учтена"))</f>
        <v/>
      </c>
      <c r="F527" t="str">
        <f>IF(D527&lt;&gt;"учтена","",IF(COUNTIF(Обращения!$B$2:$B$401,B527)=0,"нет обращения","есть"))</f>
        <v/>
      </c>
    </row>
    <row r="528">
      <c r="A528" s="2" t="n"/>
      <c r="B528" s="10" t="n"/>
      <c r="C528" s="11" t="n"/>
      <c r="D528" t="str">
        <f>IF(AND(A528="",B528="",C528=""),"",IF(A528="","нет даты",IF(B528="","нет клиента",IF(NOT(ISNUMBER(C528)),"нет суммы",IF(A528&gt;Показатели!$B$6,"после среза",IF(COUNTIFS($A$1:A527,A528,$B$1:B527,B528,$C$1:C527,C528)&gt;0,"дубль","учтена"))))))</f>
        <v/>
      </c>
      <c r="E528" t="str">
        <f>IF(D528&lt;&gt;"учтена","",1+COUNTIFS($B$2:$B$601,B528,$A$2:$A$601,"&lt;"&amp;A528,$D$2:$D$601,"учтена")+COUNTIFS($B$1:B527,B528,$A$1:A527,A528,$D$1:D527,"учтена"))</f>
        <v/>
      </c>
      <c r="F528" t="str">
        <f>IF(D528&lt;&gt;"учтена","",IF(COUNTIF(Обращения!$B$2:$B$401,B528)=0,"нет обращения","есть"))</f>
        <v/>
      </c>
    </row>
    <row r="529">
      <c r="A529" s="2" t="n"/>
      <c r="B529" s="10" t="n"/>
      <c r="C529" s="11" t="n"/>
      <c r="D529" t="str">
        <f>IF(AND(A529="",B529="",C529=""),"",IF(A529="","нет даты",IF(B529="","нет клиента",IF(NOT(ISNUMBER(C529)),"нет суммы",IF(A529&gt;Показатели!$B$6,"после среза",IF(COUNTIFS($A$1:A528,A529,$B$1:B528,B529,$C$1:C528,C529)&gt;0,"дубль","учтена"))))))</f>
        <v/>
      </c>
      <c r="E529" t="str">
        <f>IF(D529&lt;&gt;"учтена","",1+COUNTIFS($B$2:$B$601,B529,$A$2:$A$601,"&lt;"&amp;A529,$D$2:$D$601,"учтена")+COUNTIFS($B$1:B528,B529,$A$1:A528,A529,$D$1:D528,"учтена"))</f>
        <v/>
      </c>
      <c r="F529" t="str">
        <f>IF(D529&lt;&gt;"учтена","",IF(COUNTIF(Обращения!$B$2:$B$401,B529)=0,"нет обращения","есть"))</f>
        <v/>
      </c>
    </row>
    <row r="530">
      <c r="A530" s="2" t="n"/>
      <c r="B530" s="10" t="n"/>
      <c r="C530" s="11" t="n"/>
      <c r="D530" t="str">
        <f>IF(AND(A530="",B530="",C530=""),"",IF(A530="","нет даты",IF(B530="","нет клиента",IF(NOT(ISNUMBER(C530)),"нет суммы",IF(A530&gt;Показатели!$B$6,"после среза",IF(COUNTIFS($A$1:A529,A530,$B$1:B529,B530,$C$1:C529,C530)&gt;0,"дубль","учтена"))))))</f>
        <v/>
      </c>
      <c r="E530" t="str">
        <f>IF(D530&lt;&gt;"учтена","",1+COUNTIFS($B$2:$B$601,B530,$A$2:$A$601,"&lt;"&amp;A530,$D$2:$D$601,"учтена")+COUNTIFS($B$1:B529,B530,$A$1:A529,A530,$D$1:D529,"учтена"))</f>
        <v/>
      </c>
      <c r="F530" t="str">
        <f>IF(D530&lt;&gt;"учтена","",IF(COUNTIF(Обращения!$B$2:$B$401,B530)=0,"нет обращения","есть"))</f>
        <v/>
      </c>
    </row>
    <row r="531">
      <c r="A531" s="2" t="n"/>
      <c r="B531" s="10" t="n"/>
      <c r="C531" s="11" t="n"/>
      <c r="D531" t="str">
        <f>IF(AND(A531="",B531="",C531=""),"",IF(A531="","нет даты",IF(B531="","нет клиента",IF(NOT(ISNUMBER(C531)),"нет суммы",IF(A531&gt;Показатели!$B$6,"после среза",IF(COUNTIFS($A$1:A530,A531,$B$1:B530,B531,$C$1:C530,C531)&gt;0,"дубль","учтена"))))))</f>
        <v/>
      </c>
      <c r="E531" t="str">
        <f>IF(D531&lt;&gt;"учтена","",1+COUNTIFS($B$2:$B$601,B531,$A$2:$A$601,"&lt;"&amp;A531,$D$2:$D$601,"учтена")+COUNTIFS($B$1:B530,B531,$A$1:A530,A531,$D$1:D530,"учтена"))</f>
        <v/>
      </c>
      <c r="F531" t="str">
        <f>IF(D531&lt;&gt;"учтена","",IF(COUNTIF(Обращения!$B$2:$B$401,B531)=0,"нет обращения","есть"))</f>
        <v/>
      </c>
    </row>
    <row r="532">
      <c r="A532" s="2" t="n"/>
      <c r="B532" s="10" t="n"/>
      <c r="C532" s="11" t="n"/>
      <c r="D532" t="str">
        <f>IF(AND(A532="",B532="",C532=""),"",IF(A532="","нет даты",IF(B532="","нет клиента",IF(NOT(ISNUMBER(C532)),"нет суммы",IF(A532&gt;Показатели!$B$6,"после среза",IF(COUNTIFS($A$1:A531,A532,$B$1:B531,B532,$C$1:C531,C532)&gt;0,"дубль","учтена"))))))</f>
        <v/>
      </c>
      <c r="E532" t="str">
        <f>IF(D532&lt;&gt;"учтена","",1+COUNTIFS($B$2:$B$601,B532,$A$2:$A$601,"&lt;"&amp;A532,$D$2:$D$601,"учтена")+COUNTIFS($B$1:B531,B532,$A$1:A531,A532,$D$1:D531,"учтена"))</f>
        <v/>
      </c>
      <c r="F532" t="str">
        <f>IF(D532&lt;&gt;"учтена","",IF(COUNTIF(Обращения!$B$2:$B$401,B532)=0,"нет обращения","есть"))</f>
        <v/>
      </c>
    </row>
    <row r="533">
      <c r="A533" s="2" t="n"/>
      <c r="B533" s="10" t="n"/>
      <c r="C533" s="11" t="n"/>
      <c r="D533" t="str">
        <f>IF(AND(A533="",B533="",C533=""),"",IF(A533="","нет даты",IF(B533="","нет клиента",IF(NOT(ISNUMBER(C533)),"нет суммы",IF(A533&gt;Показатели!$B$6,"после среза",IF(COUNTIFS($A$1:A532,A533,$B$1:B532,B533,$C$1:C532,C533)&gt;0,"дубль","учтена"))))))</f>
        <v/>
      </c>
      <c r="E533" t="str">
        <f>IF(D533&lt;&gt;"учтена","",1+COUNTIFS($B$2:$B$601,B533,$A$2:$A$601,"&lt;"&amp;A533,$D$2:$D$601,"учтена")+COUNTIFS($B$1:B532,B533,$A$1:A532,A533,$D$1:D532,"учтена"))</f>
        <v/>
      </c>
      <c r="F533" t="str">
        <f>IF(D533&lt;&gt;"учтена","",IF(COUNTIF(Обращения!$B$2:$B$401,B533)=0,"нет обращения","есть"))</f>
        <v/>
      </c>
    </row>
    <row r="534">
      <c r="A534" s="2" t="n"/>
      <c r="B534" s="10" t="n"/>
      <c r="C534" s="11" t="n"/>
      <c r="D534" t="str">
        <f>IF(AND(A534="",B534="",C534=""),"",IF(A534="","нет даты",IF(B534="","нет клиента",IF(NOT(ISNUMBER(C534)),"нет суммы",IF(A534&gt;Показатели!$B$6,"после среза",IF(COUNTIFS($A$1:A533,A534,$B$1:B533,B534,$C$1:C533,C534)&gt;0,"дубль","учтена"))))))</f>
        <v/>
      </c>
      <c r="E534" t="str">
        <f>IF(D534&lt;&gt;"учтена","",1+COUNTIFS($B$2:$B$601,B534,$A$2:$A$601,"&lt;"&amp;A534,$D$2:$D$601,"учтена")+COUNTIFS($B$1:B533,B534,$A$1:A533,A534,$D$1:D533,"учтена"))</f>
        <v/>
      </c>
      <c r="F534" t="str">
        <f>IF(D534&lt;&gt;"учтена","",IF(COUNTIF(Обращения!$B$2:$B$401,B534)=0,"нет обращения","есть"))</f>
        <v/>
      </c>
    </row>
    <row r="535">
      <c r="A535" s="2" t="n"/>
      <c r="B535" s="10" t="n"/>
      <c r="C535" s="11" t="n"/>
      <c r="D535" t="str">
        <f>IF(AND(A535="",B535="",C535=""),"",IF(A535="","нет даты",IF(B535="","нет клиента",IF(NOT(ISNUMBER(C535)),"нет суммы",IF(A535&gt;Показатели!$B$6,"после среза",IF(COUNTIFS($A$1:A534,A535,$B$1:B534,B535,$C$1:C534,C535)&gt;0,"дубль","учтена"))))))</f>
        <v/>
      </c>
      <c r="E535" t="str">
        <f>IF(D535&lt;&gt;"учтена","",1+COUNTIFS($B$2:$B$601,B535,$A$2:$A$601,"&lt;"&amp;A535,$D$2:$D$601,"учтена")+COUNTIFS($B$1:B534,B535,$A$1:A534,A535,$D$1:D534,"учтена"))</f>
        <v/>
      </c>
      <c r="F535" t="str">
        <f>IF(D535&lt;&gt;"учтена","",IF(COUNTIF(Обращения!$B$2:$B$401,B535)=0,"нет обращения","есть"))</f>
        <v/>
      </c>
    </row>
    <row r="536">
      <c r="A536" s="2" t="n"/>
      <c r="B536" s="10" t="n"/>
      <c r="C536" s="11" t="n"/>
      <c r="D536" t="str">
        <f>IF(AND(A536="",B536="",C536=""),"",IF(A536="","нет даты",IF(B536="","нет клиента",IF(NOT(ISNUMBER(C536)),"нет суммы",IF(A536&gt;Показатели!$B$6,"после среза",IF(COUNTIFS($A$1:A535,A536,$B$1:B535,B536,$C$1:C535,C536)&gt;0,"дубль","учтена"))))))</f>
        <v/>
      </c>
      <c r="E536" t="str">
        <f>IF(D536&lt;&gt;"учтена","",1+COUNTIFS($B$2:$B$601,B536,$A$2:$A$601,"&lt;"&amp;A536,$D$2:$D$601,"учтена")+COUNTIFS($B$1:B535,B536,$A$1:A535,A536,$D$1:D535,"учтена"))</f>
        <v/>
      </c>
      <c r="F536" t="str">
        <f>IF(D536&lt;&gt;"учтена","",IF(COUNTIF(Обращения!$B$2:$B$401,B536)=0,"нет обращения","есть"))</f>
        <v/>
      </c>
    </row>
    <row r="537">
      <c r="A537" s="2" t="n"/>
      <c r="B537" s="10" t="n"/>
      <c r="C537" s="11" t="n"/>
      <c r="D537" t="str">
        <f>IF(AND(A537="",B537="",C537=""),"",IF(A537="","нет даты",IF(B537="","нет клиента",IF(NOT(ISNUMBER(C537)),"нет суммы",IF(A537&gt;Показатели!$B$6,"после среза",IF(COUNTIFS($A$1:A536,A537,$B$1:B536,B537,$C$1:C536,C537)&gt;0,"дубль","учтена"))))))</f>
        <v/>
      </c>
      <c r="E537" t="str">
        <f>IF(D537&lt;&gt;"учтена","",1+COUNTIFS($B$2:$B$601,B537,$A$2:$A$601,"&lt;"&amp;A537,$D$2:$D$601,"учтена")+COUNTIFS($B$1:B536,B537,$A$1:A536,A537,$D$1:D536,"учтена"))</f>
        <v/>
      </c>
      <c r="F537" t="str">
        <f>IF(D537&lt;&gt;"учтена","",IF(COUNTIF(Обращения!$B$2:$B$401,B537)=0,"нет обращения","есть"))</f>
        <v/>
      </c>
    </row>
    <row r="538">
      <c r="A538" s="2" t="n"/>
      <c r="B538" s="10" t="n"/>
      <c r="C538" s="11" t="n"/>
      <c r="D538" t="str">
        <f>IF(AND(A538="",B538="",C538=""),"",IF(A538="","нет даты",IF(B538="","нет клиента",IF(NOT(ISNUMBER(C538)),"нет суммы",IF(A538&gt;Показатели!$B$6,"после среза",IF(COUNTIFS($A$1:A537,A538,$B$1:B537,B538,$C$1:C537,C538)&gt;0,"дубль","учтена"))))))</f>
        <v/>
      </c>
      <c r="E538" t="str">
        <f>IF(D538&lt;&gt;"учтена","",1+COUNTIFS($B$2:$B$601,B538,$A$2:$A$601,"&lt;"&amp;A538,$D$2:$D$601,"учтена")+COUNTIFS($B$1:B537,B538,$A$1:A537,A538,$D$1:D537,"учтена"))</f>
        <v/>
      </c>
      <c r="F538" t="str">
        <f>IF(D538&lt;&gt;"учтена","",IF(COUNTIF(Обращения!$B$2:$B$401,B538)=0,"нет обращения","есть"))</f>
        <v/>
      </c>
    </row>
    <row r="539">
      <c r="A539" s="2" t="n"/>
      <c r="B539" s="10" t="n"/>
      <c r="C539" s="11" t="n"/>
      <c r="D539" t="str">
        <f>IF(AND(A539="",B539="",C539=""),"",IF(A539="","нет даты",IF(B539="","нет клиента",IF(NOT(ISNUMBER(C539)),"нет суммы",IF(A539&gt;Показатели!$B$6,"после среза",IF(COUNTIFS($A$1:A538,A539,$B$1:B538,B539,$C$1:C538,C539)&gt;0,"дубль","учтена"))))))</f>
        <v/>
      </c>
      <c r="E539" t="str">
        <f>IF(D539&lt;&gt;"учтена","",1+COUNTIFS($B$2:$B$601,B539,$A$2:$A$601,"&lt;"&amp;A539,$D$2:$D$601,"учтена")+COUNTIFS($B$1:B538,B539,$A$1:A538,A539,$D$1:D538,"учтена"))</f>
        <v/>
      </c>
      <c r="F539" t="str">
        <f>IF(D539&lt;&gt;"учтена","",IF(COUNTIF(Обращения!$B$2:$B$401,B539)=0,"нет обращения","есть"))</f>
        <v/>
      </c>
    </row>
    <row r="540">
      <c r="A540" s="2" t="n"/>
      <c r="B540" s="10" t="n"/>
      <c r="C540" s="11" t="n"/>
      <c r="D540" t="str">
        <f>IF(AND(A540="",B540="",C540=""),"",IF(A540="","нет даты",IF(B540="","нет клиента",IF(NOT(ISNUMBER(C540)),"нет суммы",IF(A540&gt;Показатели!$B$6,"после среза",IF(COUNTIFS($A$1:A539,A540,$B$1:B539,B540,$C$1:C539,C540)&gt;0,"дубль","учтена"))))))</f>
        <v/>
      </c>
      <c r="E540" t="str">
        <f>IF(D540&lt;&gt;"учтена","",1+COUNTIFS($B$2:$B$601,B540,$A$2:$A$601,"&lt;"&amp;A540,$D$2:$D$601,"учтена")+COUNTIFS($B$1:B539,B540,$A$1:A539,A540,$D$1:D539,"учтена"))</f>
        <v/>
      </c>
      <c r="F540" t="str">
        <f>IF(D540&lt;&gt;"учтена","",IF(COUNTIF(Обращения!$B$2:$B$401,B540)=0,"нет обращения","есть"))</f>
        <v/>
      </c>
    </row>
    <row r="541">
      <c r="A541" s="2" t="n"/>
      <c r="B541" s="10" t="n"/>
      <c r="C541" s="11" t="n"/>
      <c r="D541" t="str">
        <f>IF(AND(A541="",B541="",C541=""),"",IF(A541="","нет даты",IF(B541="","нет клиента",IF(NOT(ISNUMBER(C541)),"нет суммы",IF(A541&gt;Показатели!$B$6,"после среза",IF(COUNTIFS($A$1:A540,A541,$B$1:B540,B541,$C$1:C540,C541)&gt;0,"дубль","учтена"))))))</f>
        <v/>
      </c>
      <c r="E541" t="str">
        <f>IF(D541&lt;&gt;"учтена","",1+COUNTIFS($B$2:$B$601,B541,$A$2:$A$601,"&lt;"&amp;A541,$D$2:$D$601,"учтена")+COUNTIFS($B$1:B540,B541,$A$1:A540,A541,$D$1:D540,"учтена"))</f>
        <v/>
      </c>
      <c r="F541" t="str">
        <f>IF(D541&lt;&gt;"учтена","",IF(COUNTIF(Обращения!$B$2:$B$401,B541)=0,"нет обращения","есть"))</f>
        <v/>
      </c>
    </row>
    <row r="542">
      <c r="A542" s="2" t="n"/>
      <c r="B542" s="10" t="n"/>
      <c r="C542" s="11" t="n"/>
      <c r="D542" t="str">
        <f>IF(AND(A542="",B542="",C542=""),"",IF(A542="","нет даты",IF(B542="","нет клиента",IF(NOT(ISNUMBER(C542)),"нет суммы",IF(A542&gt;Показатели!$B$6,"после среза",IF(COUNTIFS($A$1:A541,A542,$B$1:B541,B542,$C$1:C541,C542)&gt;0,"дубль","учтена"))))))</f>
        <v/>
      </c>
      <c r="E542" t="str">
        <f>IF(D542&lt;&gt;"учтена","",1+COUNTIFS($B$2:$B$601,B542,$A$2:$A$601,"&lt;"&amp;A542,$D$2:$D$601,"учтена")+COUNTIFS($B$1:B541,B542,$A$1:A541,A542,$D$1:D541,"учтена"))</f>
        <v/>
      </c>
      <c r="F542" t="str">
        <f>IF(D542&lt;&gt;"учтена","",IF(COUNTIF(Обращения!$B$2:$B$401,B542)=0,"нет обращения","есть"))</f>
        <v/>
      </c>
    </row>
    <row r="543">
      <c r="A543" s="2" t="n"/>
      <c r="B543" s="10" t="n"/>
      <c r="C543" s="11" t="n"/>
      <c r="D543" t="str">
        <f>IF(AND(A543="",B543="",C543=""),"",IF(A543="","нет даты",IF(B543="","нет клиента",IF(NOT(ISNUMBER(C543)),"нет суммы",IF(A543&gt;Показатели!$B$6,"после среза",IF(COUNTIFS($A$1:A542,A543,$B$1:B542,B543,$C$1:C542,C543)&gt;0,"дубль","учтена"))))))</f>
        <v/>
      </c>
      <c r="E543" t="str">
        <f>IF(D543&lt;&gt;"учтена","",1+COUNTIFS($B$2:$B$601,B543,$A$2:$A$601,"&lt;"&amp;A543,$D$2:$D$601,"учтена")+COUNTIFS($B$1:B542,B543,$A$1:A542,A543,$D$1:D542,"учтена"))</f>
        <v/>
      </c>
      <c r="F543" t="str">
        <f>IF(D543&lt;&gt;"учтена","",IF(COUNTIF(Обращения!$B$2:$B$401,B543)=0,"нет обращения","есть"))</f>
        <v/>
      </c>
    </row>
    <row r="544">
      <c r="A544" s="2" t="n"/>
      <c r="B544" s="10" t="n"/>
      <c r="C544" s="11" t="n"/>
      <c r="D544" t="str">
        <f>IF(AND(A544="",B544="",C544=""),"",IF(A544="","нет даты",IF(B544="","нет клиента",IF(NOT(ISNUMBER(C544)),"нет суммы",IF(A544&gt;Показатели!$B$6,"после среза",IF(COUNTIFS($A$1:A543,A544,$B$1:B543,B544,$C$1:C543,C544)&gt;0,"дубль","учтена"))))))</f>
        <v/>
      </c>
      <c r="E544" t="str">
        <f>IF(D544&lt;&gt;"учтена","",1+COUNTIFS($B$2:$B$601,B544,$A$2:$A$601,"&lt;"&amp;A544,$D$2:$D$601,"учтена")+COUNTIFS($B$1:B543,B544,$A$1:A543,A544,$D$1:D543,"учтена"))</f>
        <v/>
      </c>
      <c r="F544" t="str">
        <f>IF(D544&lt;&gt;"учтена","",IF(COUNTIF(Обращения!$B$2:$B$401,B544)=0,"нет обращения","есть"))</f>
        <v/>
      </c>
    </row>
    <row r="545">
      <c r="A545" s="2" t="n"/>
      <c r="B545" s="10" t="n"/>
      <c r="C545" s="11" t="n"/>
      <c r="D545" t="str">
        <f>IF(AND(A545="",B545="",C545=""),"",IF(A545="","нет даты",IF(B545="","нет клиента",IF(NOT(ISNUMBER(C545)),"нет суммы",IF(A545&gt;Показатели!$B$6,"после среза",IF(COUNTIFS($A$1:A544,A545,$B$1:B544,B545,$C$1:C544,C545)&gt;0,"дубль","учтена"))))))</f>
        <v/>
      </c>
      <c r="E545" t="str">
        <f>IF(D545&lt;&gt;"учтена","",1+COUNTIFS($B$2:$B$601,B545,$A$2:$A$601,"&lt;"&amp;A545,$D$2:$D$601,"учтена")+COUNTIFS($B$1:B544,B545,$A$1:A544,A545,$D$1:D544,"учтена"))</f>
        <v/>
      </c>
      <c r="F545" t="str">
        <f>IF(D545&lt;&gt;"учтена","",IF(COUNTIF(Обращения!$B$2:$B$401,B545)=0,"нет обращения","есть"))</f>
        <v/>
      </c>
    </row>
    <row r="546">
      <c r="A546" s="2" t="n"/>
      <c r="B546" s="10" t="n"/>
      <c r="C546" s="11" t="n"/>
      <c r="D546" t="str">
        <f>IF(AND(A546="",B546="",C546=""),"",IF(A546="","нет даты",IF(B546="","нет клиента",IF(NOT(ISNUMBER(C546)),"нет суммы",IF(A546&gt;Показатели!$B$6,"после среза",IF(COUNTIFS($A$1:A545,A546,$B$1:B545,B546,$C$1:C545,C546)&gt;0,"дубль","учтена"))))))</f>
        <v/>
      </c>
      <c r="E546" t="str">
        <f>IF(D546&lt;&gt;"учтена","",1+COUNTIFS($B$2:$B$601,B546,$A$2:$A$601,"&lt;"&amp;A546,$D$2:$D$601,"учтена")+COUNTIFS($B$1:B545,B546,$A$1:A545,A546,$D$1:D545,"учтена"))</f>
        <v/>
      </c>
      <c r="F546" t="str">
        <f>IF(D546&lt;&gt;"учтена","",IF(COUNTIF(Обращения!$B$2:$B$401,B546)=0,"нет обращения","есть"))</f>
        <v/>
      </c>
    </row>
    <row r="547">
      <c r="A547" s="2" t="n"/>
      <c r="B547" s="10" t="n"/>
      <c r="C547" s="11" t="n"/>
      <c r="D547" t="str">
        <f>IF(AND(A547="",B547="",C547=""),"",IF(A547="","нет даты",IF(B547="","нет клиента",IF(NOT(ISNUMBER(C547)),"нет суммы",IF(A547&gt;Показатели!$B$6,"после среза",IF(COUNTIFS($A$1:A546,A547,$B$1:B546,B547,$C$1:C546,C547)&gt;0,"дубль","учтена"))))))</f>
        <v/>
      </c>
      <c r="E547" t="str">
        <f>IF(D547&lt;&gt;"учтена","",1+COUNTIFS($B$2:$B$601,B547,$A$2:$A$601,"&lt;"&amp;A547,$D$2:$D$601,"учтена")+COUNTIFS($B$1:B546,B547,$A$1:A546,A547,$D$1:D546,"учтена"))</f>
        <v/>
      </c>
      <c r="F547" t="str">
        <f>IF(D547&lt;&gt;"учтена","",IF(COUNTIF(Обращения!$B$2:$B$401,B547)=0,"нет обращения","есть"))</f>
        <v/>
      </c>
    </row>
    <row r="548">
      <c r="A548" s="2" t="n"/>
      <c r="B548" s="10" t="n"/>
      <c r="C548" s="11" t="n"/>
      <c r="D548" t="str">
        <f>IF(AND(A548="",B548="",C548=""),"",IF(A548="","нет даты",IF(B548="","нет клиента",IF(NOT(ISNUMBER(C548)),"нет суммы",IF(A548&gt;Показатели!$B$6,"после среза",IF(COUNTIFS($A$1:A547,A548,$B$1:B547,B548,$C$1:C547,C548)&gt;0,"дубль","учтена"))))))</f>
        <v/>
      </c>
      <c r="E548" t="str">
        <f>IF(D548&lt;&gt;"учтена","",1+COUNTIFS($B$2:$B$601,B548,$A$2:$A$601,"&lt;"&amp;A548,$D$2:$D$601,"учтена")+COUNTIFS($B$1:B547,B548,$A$1:A547,A548,$D$1:D547,"учтена"))</f>
        <v/>
      </c>
      <c r="F548" t="str">
        <f>IF(D548&lt;&gt;"учтена","",IF(COUNTIF(Обращения!$B$2:$B$401,B548)=0,"нет обращения","есть"))</f>
        <v/>
      </c>
    </row>
    <row r="549">
      <c r="A549" s="2" t="n"/>
      <c r="B549" s="10" t="n"/>
      <c r="C549" s="11" t="n"/>
      <c r="D549" t="str">
        <f>IF(AND(A549="",B549="",C549=""),"",IF(A549="","нет даты",IF(B549="","нет клиента",IF(NOT(ISNUMBER(C549)),"нет суммы",IF(A549&gt;Показатели!$B$6,"после среза",IF(COUNTIFS($A$1:A548,A549,$B$1:B548,B549,$C$1:C548,C549)&gt;0,"дубль","учтена"))))))</f>
        <v/>
      </c>
      <c r="E549" t="str">
        <f>IF(D549&lt;&gt;"учтена","",1+COUNTIFS($B$2:$B$601,B549,$A$2:$A$601,"&lt;"&amp;A549,$D$2:$D$601,"учтена")+COUNTIFS($B$1:B548,B549,$A$1:A548,A549,$D$1:D548,"учтена"))</f>
        <v/>
      </c>
      <c r="F549" t="str">
        <f>IF(D549&lt;&gt;"учтена","",IF(COUNTIF(Обращения!$B$2:$B$401,B549)=0,"нет обращения","есть"))</f>
        <v/>
      </c>
    </row>
    <row r="550">
      <c r="A550" s="2" t="n"/>
      <c r="B550" s="10" t="n"/>
      <c r="C550" s="11" t="n"/>
      <c r="D550" t="str">
        <f>IF(AND(A550="",B550="",C550=""),"",IF(A550="","нет даты",IF(B550="","нет клиента",IF(NOT(ISNUMBER(C550)),"нет суммы",IF(A550&gt;Показатели!$B$6,"после среза",IF(COUNTIFS($A$1:A549,A550,$B$1:B549,B550,$C$1:C549,C550)&gt;0,"дубль","учтена"))))))</f>
        <v/>
      </c>
      <c r="E550" t="str">
        <f>IF(D550&lt;&gt;"учтена","",1+COUNTIFS($B$2:$B$601,B550,$A$2:$A$601,"&lt;"&amp;A550,$D$2:$D$601,"учтена")+COUNTIFS($B$1:B549,B550,$A$1:A549,A550,$D$1:D549,"учтена"))</f>
        <v/>
      </c>
      <c r="F550" t="str">
        <f>IF(D550&lt;&gt;"учтена","",IF(COUNTIF(Обращения!$B$2:$B$401,B550)=0,"нет обращения","есть"))</f>
        <v/>
      </c>
    </row>
    <row r="551">
      <c r="A551" s="2" t="n"/>
      <c r="B551" s="10" t="n"/>
      <c r="C551" s="11" t="n"/>
      <c r="D551" t="str">
        <f>IF(AND(A551="",B551="",C551=""),"",IF(A551="","нет даты",IF(B551="","нет клиента",IF(NOT(ISNUMBER(C551)),"нет суммы",IF(A551&gt;Показатели!$B$6,"после среза",IF(COUNTIFS($A$1:A550,A551,$B$1:B550,B551,$C$1:C550,C551)&gt;0,"дубль","учтена"))))))</f>
        <v/>
      </c>
      <c r="E551" t="str">
        <f>IF(D551&lt;&gt;"учтена","",1+COUNTIFS($B$2:$B$601,B551,$A$2:$A$601,"&lt;"&amp;A551,$D$2:$D$601,"учтена")+COUNTIFS($B$1:B550,B551,$A$1:A550,A551,$D$1:D550,"учтена"))</f>
        <v/>
      </c>
      <c r="F551" t="str">
        <f>IF(D551&lt;&gt;"учтена","",IF(COUNTIF(Обращения!$B$2:$B$401,B551)=0,"нет обращения","есть"))</f>
        <v/>
      </c>
    </row>
    <row r="552">
      <c r="A552" s="2" t="n"/>
      <c r="B552" s="10" t="n"/>
      <c r="C552" s="11" t="n"/>
      <c r="D552" t="str">
        <f>IF(AND(A552="",B552="",C552=""),"",IF(A552="","нет даты",IF(B552="","нет клиента",IF(NOT(ISNUMBER(C552)),"нет суммы",IF(A552&gt;Показатели!$B$6,"после среза",IF(COUNTIFS($A$1:A551,A552,$B$1:B551,B552,$C$1:C551,C552)&gt;0,"дубль","учтена"))))))</f>
        <v/>
      </c>
      <c r="E552" t="str">
        <f>IF(D552&lt;&gt;"учтена","",1+COUNTIFS($B$2:$B$601,B552,$A$2:$A$601,"&lt;"&amp;A552,$D$2:$D$601,"учтена")+COUNTIFS($B$1:B551,B552,$A$1:A551,A552,$D$1:D551,"учтена"))</f>
        <v/>
      </c>
      <c r="F552" t="str">
        <f>IF(D552&lt;&gt;"учтена","",IF(COUNTIF(Обращения!$B$2:$B$401,B552)=0,"нет обращения","есть"))</f>
        <v/>
      </c>
    </row>
    <row r="553">
      <c r="A553" s="2" t="n"/>
      <c r="B553" s="10" t="n"/>
      <c r="C553" s="11" t="n"/>
      <c r="D553" t="str">
        <f>IF(AND(A553="",B553="",C553=""),"",IF(A553="","нет даты",IF(B553="","нет клиента",IF(NOT(ISNUMBER(C553)),"нет суммы",IF(A553&gt;Показатели!$B$6,"после среза",IF(COUNTIFS($A$1:A552,A553,$B$1:B552,B553,$C$1:C552,C553)&gt;0,"дубль","учтена"))))))</f>
        <v/>
      </c>
      <c r="E553" t="str">
        <f>IF(D553&lt;&gt;"учтена","",1+COUNTIFS($B$2:$B$601,B553,$A$2:$A$601,"&lt;"&amp;A553,$D$2:$D$601,"учтена")+COUNTIFS($B$1:B552,B553,$A$1:A552,A553,$D$1:D552,"учтена"))</f>
        <v/>
      </c>
      <c r="F553" t="str">
        <f>IF(D553&lt;&gt;"учтена","",IF(COUNTIF(Обращения!$B$2:$B$401,B553)=0,"нет обращения","есть"))</f>
        <v/>
      </c>
    </row>
    <row r="554">
      <c r="A554" s="2" t="n"/>
      <c r="B554" s="10" t="n"/>
      <c r="C554" s="11" t="n"/>
      <c r="D554" t="str">
        <f>IF(AND(A554="",B554="",C554=""),"",IF(A554="","нет даты",IF(B554="","нет клиента",IF(NOT(ISNUMBER(C554)),"нет суммы",IF(A554&gt;Показатели!$B$6,"после среза",IF(COUNTIFS($A$1:A553,A554,$B$1:B553,B554,$C$1:C553,C554)&gt;0,"дубль","учтена"))))))</f>
        <v/>
      </c>
      <c r="E554" t="str">
        <f>IF(D554&lt;&gt;"учтена","",1+COUNTIFS($B$2:$B$601,B554,$A$2:$A$601,"&lt;"&amp;A554,$D$2:$D$601,"учтена")+COUNTIFS($B$1:B553,B554,$A$1:A553,A554,$D$1:D553,"учтена"))</f>
        <v/>
      </c>
      <c r="F554" t="str">
        <f>IF(D554&lt;&gt;"учтена","",IF(COUNTIF(Обращения!$B$2:$B$401,B554)=0,"нет обращения","есть"))</f>
        <v/>
      </c>
    </row>
    <row r="555">
      <c r="A555" s="2" t="n"/>
      <c r="B555" s="10" t="n"/>
      <c r="C555" s="11" t="n"/>
      <c r="D555" t="str">
        <f>IF(AND(A555="",B555="",C555=""),"",IF(A555="","нет даты",IF(B555="","нет клиента",IF(NOT(ISNUMBER(C555)),"нет суммы",IF(A555&gt;Показатели!$B$6,"после среза",IF(COUNTIFS($A$1:A554,A555,$B$1:B554,B555,$C$1:C554,C555)&gt;0,"дубль","учтена"))))))</f>
        <v/>
      </c>
      <c r="E555" t="str">
        <f>IF(D555&lt;&gt;"учтена","",1+COUNTIFS($B$2:$B$601,B555,$A$2:$A$601,"&lt;"&amp;A555,$D$2:$D$601,"учтена")+COUNTIFS($B$1:B554,B555,$A$1:A554,A555,$D$1:D554,"учтена"))</f>
        <v/>
      </c>
      <c r="F555" t="str">
        <f>IF(D555&lt;&gt;"учтена","",IF(COUNTIF(Обращения!$B$2:$B$401,B555)=0,"нет обращения","есть"))</f>
        <v/>
      </c>
    </row>
    <row r="556">
      <c r="A556" s="2" t="n"/>
      <c r="B556" s="10" t="n"/>
      <c r="C556" s="11" t="n"/>
      <c r="D556" t="str">
        <f>IF(AND(A556="",B556="",C556=""),"",IF(A556="","нет даты",IF(B556="","нет клиента",IF(NOT(ISNUMBER(C556)),"нет суммы",IF(A556&gt;Показатели!$B$6,"после среза",IF(COUNTIFS($A$1:A555,A556,$B$1:B555,B556,$C$1:C555,C556)&gt;0,"дубль","учтена"))))))</f>
        <v/>
      </c>
      <c r="E556" t="str">
        <f>IF(D556&lt;&gt;"учтена","",1+COUNTIFS($B$2:$B$601,B556,$A$2:$A$601,"&lt;"&amp;A556,$D$2:$D$601,"учтена")+COUNTIFS($B$1:B555,B556,$A$1:A555,A556,$D$1:D555,"учтена"))</f>
        <v/>
      </c>
      <c r="F556" t="str">
        <f>IF(D556&lt;&gt;"учтена","",IF(COUNTIF(Обращения!$B$2:$B$401,B556)=0,"нет обращения","есть"))</f>
        <v/>
      </c>
    </row>
    <row r="557">
      <c r="A557" s="2" t="n"/>
      <c r="B557" s="10" t="n"/>
      <c r="C557" s="11" t="n"/>
      <c r="D557" t="str">
        <f>IF(AND(A557="",B557="",C557=""),"",IF(A557="","нет даты",IF(B557="","нет клиента",IF(NOT(ISNUMBER(C557)),"нет суммы",IF(A557&gt;Показатели!$B$6,"после среза",IF(COUNTIFS($A$1:A556,A557,$B$1:B556,B557,$C$1:C556,C557)&gt;0,"дубль","учтена"))))))</f>
        <v/>
      </c>
      <c r="E557" t="str">
        <f>IF(D557&lt;&gt;"учтена","",1+COUNTIFS($B$2:$B$601,B557,$A$2:$A$601,"&lt;"&amp;A557,$D$2:$D$601,"учтена")+COUNTIFS($B$1:B556,B557,$A$1:A556,A557,$D$1:D556,"учтена"))</f>
        <v/>
      </c>
      <c r="F557" t="str">
        <f>IF(D557&lt;&gt;"учтена","",IF(COUNTIF(Обращения!$B$2:$B$401,B557)=0,"нет обращения","есть"))</f>
        <v/>
      </c>
    </row>
    <row r="558">
      <c r="A558" s="2" t="n"/>
      <c r="B558" s="10" t="n"/>
      <c r="C558" s="11" t="n"/>
      <c r="D558" t="str">
        <f>IF(AND(A558="",B558="",C558=""),"",IF(A558="","нет даты",IF(B558="","нет клиента",IF(NOT(ISNUMBER(C558)),"нет суммы",IF(A558&gt;Показатели!$B$6,"после среза",IF(COUNTIFS($A$1:A557,A558,$B$1:B557,B558,$C$1:C557,C558)&gt;0,"дубль","учтена"))))))</f>
        <v/>
      </c>
      <c r="E558" t="str">
        <f>IF(D558&lt;&gt;"учтена","",1+COUNTIFS($B$2:$B$601,B558,$A$2:$A$601,"&lt;"&amp;A558,$D$2:$D$601,"учтена")+COUNTIFS($B$1:B557,B558,$A$1:A557,A558,$D$1:D557,"учтена"))</f>
        <v/>
      </c>
      <c r="F558" t="str">
        <f>IF(D558&lt;&gt;"учтена","",IF(COUNTIF(Обращения!$B$2:$B$401,B558)=0,"нет обращения","есть"))</f>
        <v/>
      </c>
    </row>
    <row r="559">
      <c r="A559" s="2" t="n"/>
      <c r="B559" s="10" t="n"/>
      <c r="C559" s="11" t="n"/>
      <c r="D559" t="str">
        <f>IF(AND(A559="",B559="",C559=""),"",IF(A559="","нет даты",IF(B559="","нет клиента",IF(NOT(ISNUMBER(C559)),"нет суммы",IF(A559&gt;Показатели!$B$6,"после среза",IF(COUNTIFS($A$1:A558,A559,$B$1:B558,B559,$C$1:C558,C559)&gt;0,"дубль","учтена"))))))</f>
        <v/>
      </c>
      <c r="E559" t="str">
        <f>IF(D559&lt;&gt;"учтена","",1+COUNTIFS($B$2:$B$601,B559,$A$2:$A$601,"&lt;"&amp;A559,$D$2:$D$601,"учтена")+COUNTIFS($B$1:B558,B559,$A$1:A558,A559,$D$1:D558,"учтена"))</f>
        <v/>
      </c>
      <c r="F559" t="str">
        <f>IF(D559&lt;&gt;"учтена","",IF(COUNTIF(Обращения!$B$2:$B$401,B559)=0,"нет обращения","есть"))</f>
        <v/>
      </c>
    </row>
    <row r="560">
      <c r="A560" s="2" t="n"/>
      <c r="B560" s="10" t="n"/>
      <c r="C560" s="11" t="n"/>
      <c r="D560" t="str">
        <f>IF(AND(A560="",B560="",C560=""),"",IF(A560="","нет даты",IF(B560="","нет клиента",IF(NOT(ISNUMBER(C560)),"нет суммы",IF(A560&gt;Показатели!$B$6,"после среза",IF(COUNTIFS($A$1:A559,A560,$B$1:B559,B560,$C$1:C559,C560)&gt;0,"дубль","учтена"))))))</f>
        <v/>
      </c>
      <c r="E560" t="str">
        <f>IF(D560&lt;&gt;"учтена","",1+COUNTIFS($B$2:$B$601,B560,$A$2:$A$601,"&lt;"&amp;A560,$D$2:$D$601,"учтена")+COUNTIFS($B$1:B559,B560,$A$1:A559,A560,$D$1:D559,"учтена"))</f>
        <v/>
      </c>
      <c r="F560" t="str">
        <f>IF(D560&lt;&gt;"учтена","",IF(COUNTIF(Обращения!$B$2:$B$401,B560)=0,"нет обращения","есть"))</f>
        <v/>
      </c>
    </row>
    <row r="561">
      <c r="A561" s="2" t="n"/>
      <c r="B561" s="10" t="n"/>
      <c r="C561" s="11" t="n"/>
      <c r="D561" t="str">
        <f>IF(AND(A561="",B561="",C561=""),"",IF(A561="","нет даты",IF(B561="","нет клиента",IF(NOT(ISNUMBER(C561)),"нет суммы",IF(A561&gt;Показатели!$B$6,"после среза",IF(COUNTIFS($A$1:A560,A561,$B$1:B560,B561,$C$1:C560,C561)&gt;0,"дубль","учтена"))))))</f>
        <v/>
      </c>
      <c r="E561" t="str">
        <f>IF(D561&lt;&gt;"учтена","",1+COUNTIFS($B$2:$B$601,B561,$A$2:$A$601,"&lt;"&amp;A561,$D$2:$D$601,"учтена")+COUNTIFS($B$1:B560,B561,$A$1:A560,A561,$D$1:D560,"учтена"))</f>
        <v/>
      </c>
      <c r="F561" t="str">
        <f>IF(D561&lt;&gt;"учтена","",IF(COUNTIF(Обращения!$B$2:$B$401,B561)=0,"нет обращения","есть"))</f>
        <v/>
      </c>
    </row>
    <row r="562">
      <c r="A562" s="2" t="n"/>
      <c r="B562" s="10" t="n"/>
      <c r="C562" s="11" t="n"/>
      <c r="D562" t="str">
        <f>IF(AND(A562="",B562="",C562=""),"",IF(A562="","нет даты",IF(B562="","нет клиента",IF(NOT(ISNUMBER(C562)),"нет суммы",IF(A562&gt;Показатели!$B$6,"после среза",IF(COUNTIFS($A$1:A561,A562,$B$1:B561,B562,$C$1:C561,C562)&gt;0,"дубль","учтена"))))))</f>
        <v/>
      </c>
      <c r="E562" t="str">
        <f>IF(D562&lt;&gt;"учтена","",1+COUNTIFS($B$2:$B$601,B562,$A$2:$A$601,"&lt;"&amp;A562,$D$2:$D$601,"учтена")+COUNTIFS($B$1:B561,B562,$A$1:A561,A562,$D$1:D561,"учтена"))</f>
        <v/>
      </c>
      <c r="F562" t="str">
        <f>IF(D562&lt;&gt;"учтена","",IF(COUNTIF(Обращения!$B$2:$B$401,B562)=0,"нет обращения","есть"))</f>
        <v/>
      </c>
    </row>
    <row r="563">
      <c r="A563" s="2" t="n"/>
      <c r="B563" s="10" t="n"/>
      <c r="C563" s="11" t="n"/>
      <c r="D563" t="str">
        <f>IF(AND(A563="",B563="",C563=""),"",IF(A563="","нет даты",IF(B563="","нет клиента",IF(NOT(ISNUMBER(C563)),"нет суммы",IF(A563&gt;Показатели!$B$6,"после среза",IF(COUNTIFS($A$1:A562,A563,$B$1:B562,B563,$C$1:C562,C563)&gt;0,"дубль","учтена"))))))</f>
        <v/>
      </c>
      <c r="E563" t="str">
        <f>IF(D563&lt;&gt;"учтена","",1+COUNTIFS($B$2:$B$601,B563,$A$2:$A$601,"&lt;"&amp;A563,$D$2:$D$601,"учтена")+COUNTIFS($B$1:B562,B563,$A$1:A562,A563,$D$1:D562,"учтена"))</f>
        <v/>
      </c>
      <c r="F563" t="str">
        <f>IF(D563&lt;&gt;"учтена","",IF(COUNTIF(Обращения!$B$2:$B$401,B563)=0,"нет обращения","есть"))</f>
        <v/>
      </c>
    </row>
    <row r="564">
      <c r="A564" s="2" t="n"/>
      <c r="B564" s="10" t="n"/>
      <c r="C564" s="11" t="n"/>
      <c r="D564" t="str">
        <f>IF(AND(A564="",B564="",C564=""),"",IF(A564="","нет даты",IF(B564="","нет клиента",IF(NOT(ISNUMBER(C564)),"нет суммы",IF(A564&gt;Показатели!$B$6,"после среза",IF(COUNTIFS($A$1:A563,A564,$B$1:B563,B564,$C$1:C563,C564)&gt;0,"дубль","учтена"))))))</f>
        <v/>
      </c>
      <c r="E564" t="str">
        <f>IF(D564&lt;&gt;"учтена","",1+COUNTIFS($B$2:$B$601,B564,$A$2:$A$601,"&lt;"&amp;A564,$D$2:$D$601,"учтена")+COUNTIFS($B$1:B563,B564,$A$1:A563,A564,$D$1:D563,"учтена"))</f>
        <v/>
      </c>
      <c r="F564" t="str">
        <f>IF(D564&lt;&gt;"учтена","",IF(COUNTIF(Обращения!$B$2:$B$401,B564)=0,"нет обращения","есть"))</f>
        <v/>
      </c>
    </row>
    <row r="565">
      <c r="A565" s="2" t="n"/>
      <c r="B565" s="10" t="n"/>
      <c r="C565" s="11" t="n"/>
      <c r="D565" t="str">
        <f>IF(AND(A565="",B565="",C565=""),"",IF(A565="","нет даты",IF(B565="","нет клиента",IF(NOT(ISNUMBER(C565)),"нет суммы",IF(A565&gt;Показатели!$B$6,"после среза",IF(COUNTIFS($A$1:A564,A565,$B$1:B564,B565,$C$1:C564,C565)&gt;0,"дубль","учтена"))))))</f>
        <v/>
      </c>
      <c r="E565" t="str">
        <f>IF(D565&lt;&gt;"учтена","",1+COUNTIFS($B$2:$B$601,B565,$A$2:$A$601,"&lt;"&amp;A565,$D$2:$D$601,"учтена")+COUNTIFS($B$1:B564,B565,$A$1:A564,A565,$D$1:D564,"учтена"))</f>
        <v/>
      </c>
      <c r="F565" t="str">
        <f>IF(D565&lt;&gt;"учтена","",IF(COUNTIF(Обращения!$B$2:$B$401,B565)=0,"нет обращения","есть"))</f>
        <v/>
      </c>
    </row>
    <row r="566">
      <c r="A566" s="2" t="n"/>
      <c r="B566" s="10" t="n"/>
      <c r="C566" s="11" t="n"/>
      <c r="D566" t="str">
        <f>IF(AND(A566="",B566="",C566=""),"",IF(A566="","нет даты",IF(B566="","нет клиента",IF(NOT(ISNUMBER(C566)),"нет суммы",IF(A566&gt;Показатели!$B$6,"после среза",IF(COUNTIFS($A$1:A565,A566,$B$1:B565,B566,$C$1:C565,C566)&gt;0,"дубль","учтена"))))))</f>
        <v/>
      </c>
      <c r="E566" t="str">
        <f>IF(D566&lt;&gt;"учтена","",1+COUNTIFS($B$2:$B$601,B566,$A$2:$A$601,"&lt;"&amp;A566,$D$2:$D$601,"учтена")+COUNTIFS($B$1:B565,B566,$A$1:A565,A566,$D$1:D565,"учтена"))</f>
        <v/>
      </c>
      <c r="F566" t="str">
        <f>IF(D566&lt;&gt;"учтена","",IF(COUNTIF(Обращения!$B$2:$B$401,B566)=0,"нет обращения","есть"))</f>
        <v/>
      </c>
    </row>
    <row r="567">
      <c r="A567" s="2" t="n"/>
      <c r="B567" s="10" t="n"/>
      <c r="C567" s="11" t="n"/>
      <c r="D567" t="str">
        <f>IF(AND(A567="",B567="",C567=""),"",IF(A567="","нет даты",IF(B567="","нет клиента",IF(NOT(ISNUMBER(C567)),"нет суммы",IF(A567&gt;Показатели!$B$6,"после среза",IF(COUNTIFS($A$1:A566,A567,$B$1:B566,B567,$C$1:C566,C567)&gt;0,"дубль","учтена"))))))</f>
        <v/>
      </c>
      <c r="E567" t="str">
        <f>IF(D567&lt;&gt;"учтена","",1+COUNTIFS($B$2:$B$601,B567,$A$2:$A$601,"&lt;"&amp;A567,$D$2:$D$601,"учтена")+COUNTIFS($B$1:B566,B567,$A$1:A566,A567,$D$1:D566,"учтена"))</f>
        <v/>
      </c>
      <c r="F567" t="str">
        <f>IF(D567&lt;&gt;"учтена","",IF(COUNTIF(Обращения!$B$2:$B$401,B567)=0,"нет обращения","есть"))</f>
        <v/>
      </c>
    </row>
    <row r="568">
      <c r="A568" s="2" t="n"/>
      <c r="B568" s="10" t="n"/>
      <c r="C568" s="11" t="n"/>
      <c r="D568" t="str">
        <f>IF(AND(A568="",B568="",C568=""),"",IF(A568="","нет даты",IF(B568="","нет клиента",IF(NOT(ISNUMBER(C568)),"нет суммы",IF(A568&gt;Показатели!$B$6,"после среза",IF(COUNTIFS($A$1:A567,A568,$B$1:B567,B568,$C$1:C567,C568)&gt;0,"дубль","учтена"))))))</f>
        <v/>
      </c>
      <c r="E568" t="str">
        <f>IF(D568&lt;&gt;"учтена","",1+COUNTIFS($B$2:$B$601,B568,$A$2:$A$601,"&lt;"&amp;A568,$D$2:$D$601,"учтена")+COUNTIFS($B$1:B567,B568,$A$1:A567,A568,$D$1:D567,"учтена"))</f>
        <v/>
      </c>
      <c r="F568" t="str">
        <f>IF(D568&lt;&gt;"учтена","",IF(COUNTIF(Обращения!$B$2:$B$401,B568)=0,"нет обращения","есть"))</f>
        <v/>
      </c>
    </row>
    <row r="569">
      <c r="A569" s="2" t="n"/>
      <c r="B569" s="10" t="n"/>
      <c r="C569" s="11" t="n"/>
      <c r="D569" t="str">
        <f>IF(AND(A569="",B569="",C569=""),"",IF(A569="","нет даты",IF(B569="","нет клиента",IF(NOT(ISNUMBER(C569)),"нет суммы",IF(A569&gt;Показатели!$B$6,"после среза",IF(COUNTIFS($A$1:A568,A569,$B$1:B568,B569,$C$1:C568,C569)&gt;0,"дубль","учтена"))))))</f>
        <v/>
      </c>
      <c r="E569" t="str">
        <f>IF(D569&lt;&gt;"учтена","",1+COUNTIFS($B$2:$B$601,B569,$A$2:$A$601,"&lt;"&amp;A569,$D$2:$D$601,"учтена")+COUNTIFS($B$1:B568,B569,$A$1:A568,A569,$D$1:D568,"учтена"))</f>
        <v/>
      </c>
      <c r="F569" t="str">
        <f>IF(D569&lt;&gt;"учтена","",IF(COUNTIF(Обращения!$B$2:$B$401,B569)=0,"нет обращения","есть"))</f>
        <v/>
      </c>
    </row>
    <row r="570">
      <c r="A570" s="2" t="n"/>
      <c r="B570" s="10" t="n"/>
      <c r="C570" s="11" t="n"/>
      <c r="D570" t="str">
        <f>IF(AND(A570="",B570="",C570=""),"",IF(A570="","нет даты",IF(B570="","нет клиента",IF(NOT(ISNUMBER(C570)),"нет суммы",IF(A570&gt;Показатели!$B$6,"после среза",IF(COUNTIFS($A$1:A569,A570,$B$1:B569,B570,$C$1:C569,C570)&gt;0,"дубль","учтена"))))))</f>
        <v/>
      </c>
      <c r="E570" t="str">
        <f>IF(D570&lt;&gt;"учтена","",1+COUNTIFS($B$2:$B$601,B570,$A$2:$A$601,"&lt;"&amp;A570,$D$2:$D$601,"учтена")+COUNTIFS($B$1:B569,B570,$A$1:A569,A570,$D$1:D569,"учтена"))</f>
        <v/>
      </c>
      <c r="F570" t="str">
        <f>IF(D570&lt;&gt;"учтена","",IF(COUNTIF(Обращения!$B$2:$B$401,B570)=0,"нет обращения","есть"))</f>
        <v/>
      </c>
    </row>
    <row r="571">
      <c r="A571" s="2" t="n"/>
      <c r="B571" s="10" t="n"/>
      <c r="C571" s="11" t="n"/>
      <c r="D571" t="str">
        <f>IF(AND(A571="",B571="",C571=""),"",IF(A571="","нет даты",IF(B571="","нет клиента",IF(NOT(ISNUMBER(C571)),"нет суммы",IF(A571&gt;Показатели!$B$6,"после среза",IF(COUNTIFS($A$1:A570,A571,$B$1:B570,B571,$C$1:C570,C571)&gt;0,"дубль","учтена"))))))</f>
        <v/>
      </c>
      <c r="E571" t="str">
        <f>IF(D571&lt;&gt;"учтена","",1+COUNTIFS($B$2:$B$601,B571,$A$2:$A$601,"&lt;"&amp;A571,$D$2:$D$601,"учтена")+COUNTIFS($B$1:B570,B571,$A$1:A570,A571,$D$1:D570,"учтена"))</f>
        <v/>
      </c>
      <c r="F571" t="str">
        <f>IF(D571&lt;&gt;"учтена","",IF(COUNTIF(Обращения!$B$2:$B$401,B571)=0,"нет обращения","есть"))</f>
        <v/>
      </c>
    </row>
    <row r="572">
      <c r="A572" s="2" t="n"/>
      <c r="B572" s="10" t="n"/>
      <c r="C572" s="11" t="n"/>
      <c r="D572" t="str">
        <f>IF(AND(A572="",B572="",C572=""),"",IF(A572="","нет даты",IF(B572="","нет клиента",IF(NOT(ISNUMBER(C572)),"нет суммы",IF(A572&gt;Показатели!$B$6,"после среза",IF(COUNTIFS($A$1:A571,A572,$B$1:B571,B572,$C$1:C571,C572)&gt;0,"дубль","учтена"))))))</f>
        <v/>
      </c>
      <c r="E572" t="str">
        <f>IF(D572&lt;&gt;"учтена","",1+COUNTIFS($B$2:$B$601,B572,$A$2:$A$601,"&lt;"&amp;A572,$D$2:$D$601,"учтена")+COUNTIFS($B$1:B571,B572,$A$1:A571,A572,$D$1:D571,"учтена"))</f>
        <v/>
      </c>
      <c r="F572" t="str">
        <f>IF(D572&lt;&gt;"учтена","",IF(COUNTIF(Обращения!$B$2:$B$401,B572)=0,"нет обращения","есть"))</f>
        <v/>
      </c>
    </row>
    <row r="573">
      <c r="A573" s="2" t="n"/>
      <c r="B573" s="10" t="n"/>
      <c r="C573" s="11" t="n"/>
      <c r="D573" t="str">
        <f>IF(AND(A573="",B573="",C573=""),"",IF(A573="","нет даты",IF(B573="","нет клиента",IF(NOT(ISNUMBER(C573)),"нет суммы",IF(A573&gt;Показатели!$B$6,"после среза",IF(COUNTIFS($A$1:A572,A573,$B$1:B572,B573,$C$1:C572,C573)&gt;0,"дубль","учтена"))))))</f>
        <v/>
      </c>
      <c r="E573" t="str">
        <f>IF(D573&lt;&gt;"учтена","",1+COUNTIFS($B$2:$B$601,B573,$A$2:$A$601,"&lt;"&amp;A573,$D$2:$D$601,"учтена")+COUNTIFS($B$1:B572,B573,$A$1:A572,A573,$D$1:D572,"учтена"))</f>
        <v/>
      </c>
      <c r="F573" t="str">
        <f>IF(D573&lt;&gt;"учтена","",IF(COUNTIF(Обращения!$B$2:$B$401,B573)=0,"нет обращения","есть"))</f>
        <v/>
      </c>
    </row>
    <row r="574">
      <c r="A574" s="2" t="n"/>
      <c r="B574" s="10" t="n"/>
      <c r="C574" s="11" t="n"/>
      <c r="D574" t="str">
        <f>IF(AND(A574="",B574="",C574=""),"",IF(A574="","нет даты",IF(B574="","нет клиента",IF(NOT(ISNUMBER(C574)),"нет суммы",IF(A574&gt;Показатели!$B$6,"после среза",IF(COUNTIFS($A$1:A573,A574,$B$1:B573,B574,$C$1:C573,C574)&gt;0,"дубль","учтена"))))))</f>
        <v/>
      </c>
      <c r="E574" t="str">
        <f>IF(D574&lt;&gt;"учтена","",1+COUNTIFS($B$2:$B$601,B574,$A$2:$A$601,"&lt;"&amp;A574,$D$2:$D$601,"учтена")+COUNTIFS($B$1:B573,B574,$A$1:A573,A574,$D$1:D573,"учтена"))</f>
        <v/>
      </c>
      <c r="F574" t="str">
        <f>IF(D574&lt;&gt;"учтена","",IF(COUNTIF(Обращения!$B$2:$B$401,B574)=0,"нет обращения","есть"))</f>
        <v/>
      </c>
    </row>
    <row r="575">
      <c r="A575" s="2" t="n"/>
      <c r="B575" s="10" t="n"/>
      <c r="C575" s="11" t="n"/>
      <c r="D575" t="str">
        <f>IF(AND(A575="",B575="",C575=""),"",IF(A575="","нет даты",IF(B575="","нет клиента",IF(NOT(ISNUMBER(C575)),"нет суммы",IF(A575&gt;Показатели!$B$6,"после среза",IF(COUNTIFS($A$1:A574,A575,$B$1:B574,B575,$C$1:C574,C575)&gt;0,"дубль","учтена"))))))</f>
        <v/>
      </c>
      <c r="E575" t="str">
        <f>IF(D575&lt;&gt;"учтена","",1+COUNTIFS($B$2:$B$601,B575,$A$2:$A$601,"&lt;"&amp;A575,$D$2:$D$601,"учтена")+COUNTIFS($B$1:B574,B575,$A$1:A574,A575,$D$1:D574,"учтена"))</f>
        <v/>
      </c>
      <c r="F575" t="str">
        <f>IF(D575&lt;&gt;"учтена","",IF(COUNTIF(Обращения!$B$2:$B$401,B575)=0,"нет обращения","есть"))</f>
        <v/>
      </c>
    </row>
    <row r="576">
      <c r="A576" s="2" t="n"/>
      <c r="B576" s="10" t="n"/>
      <c r="C576" s="11" t="n"/>
      <c r="D576" t="str">
        <f>IF(AND(A576="",B576="",C576=""),"",IF(A576="","нет даты",IF(B576="","нет клиента",IF(NOT(ISNUMBER(C576)),"нет суммы",IF(A576&gt;Показатели!$B$6,"после среза",IF(COUNTIFS($A$1:A575,A576,$B$1:B575,B576,$C$1:C575,C576)&gt;0,"дубль","учтена"))))))</f>
        <v/>
      </c>
      <c r="E576" t="str">
        <f>IF(D576&lt;&gt;"учтена","",1+COUNTIFS($B$2:$B$601,B576,$A$2:$A$601,"&lt;"&amp;A576,$D$2:$D$601,"учтена")+COUNTIFS($B$1:B575,B576,$A$1:A575,A576,$D$1:D575,"учтена"))</f>
        <v/>
      </c>
      <c r="F576" t="str">
        <f>IF(D576&lt;&gt;"учтена","",IF(COUNTIF(Обращения!$B$2:$B$401,B576)=0,"нет обращения","есть"))</f>
        <v/>
      </c>
    </row>
    <row r="577">
      <c r="A577" s="2" t="n"/>
      <c r="B577" s="10" t="n"/>
      <c r="C577" s="11" t="n"/>
      <c r="D577" t="str">
        <f>IF(AND(A577="",B577="",C577=""),"",IF(A577="","нет даты",IF(B577="","нет клиента",IF(NOT(ISNUMBER(C577)),"нет суммы",IF(A577&gt;Показатели!$B$6,"после среза",IF(COUNTIFS($A$1:A576,A577,$B$1:B576,B577,$C$1:C576,C577)&gt;0,"дубль","учтена"))))))</f>
        <v/>
      </c>
      <c r="E577" t="str">
        <f>IF(D577&lt;&gt;"учтена","",1+COUNTIFS($B$2:$B$601,B577,$A$2:$A$601,"&lt;"&amp;A577,$D$2:$D$601,"учтена")+COUNTIFS($B$1:B576,B577,$A$1:A576,A577,$D$1:D576,"учтена"))</f>
        <v/>
      </c>
      <c r="F577" t="str">
        <f>IF(D577&lt;&gt;"учтена","",IF(COUNTIF(Обращения!$B$2:$B$401,B577)=0,"нет обращения","есть"))</f>
        <v/>
      </c>
    </row>
    <row r="578">
      <c r="A578" s="2" t="n"/>
      <c r="B578" s="10" t="n"/>
      <c r="C578" s="11" t="n"/>
      <c r="D578" t="str">
        <f>IF(AND(A578="",B578="",C578=""),"",IF(A578="","нет даты",IF(B578="","нет клиента",IF(NOT(ISNUMBER(C578)),"нет суммы",IF(A578&gt;Показатели!$B$6,"после среза",IF(COUNTIFS($A$1:A577,A578,$B$1:B577,B578,$C$1:C577,C578)&gt;0,"дубль","учтена"))))))</f>
        <v/>
      </c>
      <c r="E578" t="str">
        <f>IF(D578&lt;&gt;"учтена","",1+COUNTIFS($B$2:$B$601,B578,$A$2:$A$601,"&lt;"&amp;A578,$D$2:$D$601,"учтена")+COUNTIFS($B$1:B577,B578,$A$1:A577,A578,$D$1:D577,"учтена"))</f>
        <v/>
      </c>
      <c r="F578" t="str">
        <f>IF(D578&lt;&gt;"учтена","",IF(COUNTIF(Обращения!$B$2:$B$401,B578)=0,"нет обращения","есть"))</f>
        <v/>
      </c>
    </row>
    <row r="579">
      <c r="A579" s="2" t="n"/>
      <c r="B579" s="10" t="n"/>
      <c r="C579" s="11" t="n"/>
      <c r="D579" t="str">
        <f>IF(AND(A579="",B579="",C579=""),"",IF(A579="","нет даты",IF(B579="","нет клиента",IF(NOT(ISNUMBER(C579)),"нет суммы",IF(A579&gt;Показатели!$B$6,"после среза",IF(COUNTIFS($A$1:A578,A579,$B$1:B578,B579,$C$1:C578,C579)&gt;0,"дубль","учтена"))))))</f>
        <v/>
      </c>
      <c r="E579" t="str">
        <f>IF(D579&lt;&gt;"учтена","",1+COUNTIFS($B$2:$B$601,B579,$A$2:$A$601,"&lt;"&amp;A579,$D$2:$D$601,"учтена")+COUNTIFS($B$1:B578,B579,$A$1:A578,A579,$D$1:D578,"учтена"))</f>
        <v/>
      </c>
      <c r="F579" t="str">
        <f>IF(D579&lt;&gt;"учтена","",IF(COUNTIF(Обращения!$B$2:$B$401,B579)=0,"нет обращения","есть"))</f>
        <v/>
      </c>
    </row>
    <row r="580">
      <c r="A580" s="2" t="n"/>
      <c r="B580" s="10" t="n"/>
      <c r="C580" s="11" t="n"/>
      <c r="D580" t="str">
        <f>IF(AND(A580="",B580="",C580=""),"",IF(A580="","нет даты",IF(B580="","нет клиента",IF(NOT(ISNUMBER(C580)),"нет суммы",IF(A580&gt;Показатели!$B$6,"после среза",IF(COUNTIFS($A$1:A579,A580,$B$1:B579,B580,$C$1:C579,C580)&gt;0,"дубль","учтена"))))))</f>
        <v/>
      </c>
      <c r="E580" t="str">
        <f>IF(D580&lt;&gt;"учтена","",1+COUNTIFS($B$2:$B$601,B580,$A$2:$A$601,"&lt;"&amp;A580,$D$2:$D$601,"учтена")+COUNTIFS($B$1:B579,B580,$A$1:A579,A580,$D$1:D579,"учтена"))</f>
        <v/>
      </c>
      <c r="F580" t="str">
        <f>IF(D580&lt;&gt;"учтена","",IF(COUNTIF(Обращения!$B$2:$B$401,B580)=0,"нет обращения","есть"))</f>
        <v/>
      </c>
    </row>
    <row r="581">
      <c r="A581" s="2" t="n"/>
      <c r="B581" s="10" t="n"/>
      <c r="C581" s="11" t="n"/>
      <c r="D581" t="str">
        <f>IF(AND(A581="",B581="",C581=""),"",IF(A581="","нет даты",IF(B581="","нет клиента",IF(NOT(ISNUMBER(C581)),"нет суммы",IF(A581&gt;Показатели!$B$6,"после среза",IF(COUNTIFS($A$1:A580,A581,$B$1:B580,B581,$C$1:C580,C581)&gt;0,"дубль","учтена"))))))</f>
        <v/>
      </c>
      <c r="E581" t="str">
        <f>IF(D581&lt;&gt;"учтена","",1+COUNTIFS($B$2:$B$601,B581,$A$2:$A$601,"&lt;"&amp;A581,$D$2:$D$601,"учтена")+COUNTIFS($B$1:B580,B581,$A$1:A580,A581,$D$1:D580,"учтена"))</f>
        <v/>
      </c>
      <c r="F581" t="str">
        <f>IF(D581&lt;&gt;"учтена","",IF(COUNTIF(Обращения!$B$2:$B$401,B581)=0,"нет обращения","есть"))</f>
        <v/>
      </c>
    </row>
    <row r="582">
      <c r="A582" s="2" t="n"/>
      <c r="B582" s="10" t="n"/>
      <c r="C582" s="11" t="n"/>
      <c r="D582" t="str">
        <f>IF(AND(A582="",B582="",C582=""),"",IF(A582="","нет даты",IF(B582="","нет клиента",IF(NOT(ISNUMBER(C582)),"нет суммы",IF(A582&gt;Показатели!$B$6,"после среза",IF(COUNTIFS($A$1:A581,A582,$B$1:B581,B582,$C$1:C581,C582)&gt;0,"дубль","учтена"))))))</f>
        <v/>
      </c>
      <c r="E582" t="str">
        <f>IF(D582&lt;&gt;"учтена","",1+COUNTIFS($B$2:$B$601,B582,$A$2:$A$601,"&lt;"&amp;A582,$D$2:$D$601,"учтена")+COUNTIFS($B$1:B581,B582,$A$1:A581,A582,$D$1:D581,"учтена"))</f>
        <v/>
      </c>
      <c r="F582" t="str">
        <f>IF(D582&lt;&gt;"учтена","",IF(COUNTIF(Обращения!$B$2:$B$401,B582)=0,"нет обращения","есть"))</f>
        <v/>
      </c>
    </row>
    <row r="583">
      <c r="A583" s="2" t="n"/>
      <c r="B583" s="10" t="n"/>
      <c r="C583" s="11" t="n"/>
      <c r="D583" t="str">
        <f>IF(AND(A583="",B583="",C583=""),"",IF(A583="","нет даты",IF(B583="","нет клиента",IF(NOT(ISNUMBER(C583)),"нет суммы",IF(A583&gt;Показатели!$B$6,"после среза",IF(COUNTIFS($A$1:A582,A583,$B$1:B582,B583,$C$1:C582,C583)&gt;0,"дубль","учтена"))))))</f>
        <v/>
      </c>
      <c r="E583" t="str">
        <f>IF(D583&lt;&gt;"учтена","",1+COUNTIFS($B$2:$B$601,B583,$A$2:$A$601,"&lt;"&amp;A583,$D$2:$D$601,"учтена")+COUNTIFS($B$1:B582,B583,$A$1:A582,A583,$D$1:D582,"учтена"))</f>
        <v/>
      </c>
      <c r="F583" t="str">
        <f>IF(D583&lt;&gt;"учтена","",IF(COUNTIF(Обращения!$B$2:$B$401,B583)=0,"нет обращения","есть"))</f>
        <v/>
      </c>
    </row>
    <row r="584">
      <c r="A584" s="2" t="n"/>
      <c r="B584" s="10" t="n"/>
      <c r="C584" s="11" t="n"/>
      <c r="D584" t="str">
        <f>IF(AND(A584="",B584="",C584=""),"",IF(A584="","нет даты",IF(B584="","нет клиента",IF(NOT(ISNUMBER(C584)),"нет суммы",IF(A584&gt;Показатели!$B$6,"после среза",IF(COUNTIFS($A$1:A583,A584,$B$1:B583,B584,$C$1:C583,C584)&gt;0,"дубль","учтена"))))))</f>
        <v/>
      </c>
      <c r="E584" t="str">
        <f>IF(D584&lt;&gt;"учтена","",1+COUNTIFS($B$2:$B$601,B584,$A$2:$A$601,"&lt;"&amp;A584,$D$2:$D$601,"учтена")+COUNTIFS($B$1:B583,B584,$A$1:A583,A584,$D$1:D583,"учтена"))</f>
        <v/>
      </c>
      <c r="F584" t="str">
        <f>IF(D584&lt;&gt;"учтена","",IF(COUNTIF(Обращения!$B$2:$B$401,B584)=0,"нет обращения","есть"))</f>
        <v/>
      </c>
    </row>
    <row r="585">
      <c r="A585" s="2" t="n"/>
      <c r="B585" s="10" t="n"/>
      <c r="C585" s="11" t="n"/>
      <c r="D585" t="str">
        <f>IF(AND(A585="",B585="",C585=""),"",IF(A585="","нет даты",IF(B585="","нет клиента",IF(NOT(ISNUMBER(C585)),"нет суммы",IF(A585&gt;Показатели!$B$6,"после среза",IF(COUNTIFS($A$1:A584,A585,$B$1:B584,B585,$C$1:C584,C585)&gt;0,"дубль","учтена"))))))</f>
        <v/>
      </c>
      <c r="E585" t="str">
        <f>IF(D585&lt;&gt;"учтена","",1+COUNTIFS($B$2:$B$601,B585,$A$2:$A$601,"&lt;"&amp;A585,$D$2:$D$601,"учтена")+COUNTIFS($B$1:B584,B585,$A$1:A584,A585,$D$1:D584,"учтена"))</f>
        <v/>
      </c>
      <c r="F585" t="str">
        <f>IF(D585&lt;&gt;"учтена","",IF(COUNTIF(Обращения!$B$2:$B$401,B585)=0,"нет обращения","есть"))</f>
        <v/>
      </c>
    </row>
    <row r="586">
      <c r="A586" s="2" t="n"/>
      <c r="B586" s="10" t="n"/>
      <c r="C586" s="11" t="n"/>
      <c r="D586" t="str">
        <f>IF(AND(A586="",B586="",C586=""),"",IF(A586="","нет даты",IF(B586="","нет клиента",IF(NOT(ISNUMBER(C586)),"нет суммы",IF(A586&gt;Показатели!$B$6,"после среза",IF(COUNTIFS($A$1:A585,A586,$B$1:B585,B586,$C$1:C585,C586)&gt;0,"дубль","учтена"))))))</f>
        <v/>
      </c>
      <c r="E586" t="str">
        <f>IF(D586&lt;&gt;"учтена","",1+COUNTIFS($B$2:$B$601,B586,$A$2:$A$601,"&lt;"&amp;A586,$D$2:$D$601,"учтена")+COUNTIFS($B$1:B585,B586,$A$1:A585,A586,$D$1:D585,"учтена"))</f>
        <v/>
      </c>
      <c r="F586" t="str">
        <f>IF(D586&lt;&gt;"учтена","",IF(COUNTIF(Обращения!$B$2:$B$401,B586)=0,"нет обращения","есть"))</f>
        <v/>
      </c>
    </row>
    <row r="587">
      <c r="A587" s="2" t="n"/>
      <c r="B587" s="10" t="n"/>
      <c r="C587" s="11" t="n"/>
      <c r="D587" t="str">
        <f>IF(AND(A587="",B587="",C587=""),"",IF(A587="","нет даты",IF(B587="","нет клиента",IF(NOT(ISNUMBER(C587)),"нет суммы",IF(A587&gt;Показатели!$B$6,"после среза",IF(COUNTIFS($A$1:A586,A587,$B$1:B586,B587,$C$1:C586,C587)&gt;0,"дубль","учтена"))))))</f>
        <v/>
      </c>
      <c r="E587" t="str">
        <f>IF(D587&lt;&gt;"учтена","",1+COUNTIFS($B$2:$B$601,B587,$A$2:$A$601,"&lt;"&amp;A587,$D$2:$D$601,"учтена")+COUNTIFS($B$1:B586,B587,$A$1:A586,A587,$D$1:D586,"учтена"))</f>
        <v/>
      </c>
      <c r="F587" t="str">
        <f>IF(D587&lt;&gt;"учтена","",IF(COUNTIF(Обращения!$B$2:$B$401,B587)=0,"нет обращения","есть"))</f>
        <v/>
      </c>
    </row>
    <row r="588">
      <c r="A588" s="2" t="n"/>
      <c r="B588" s="10" t="n"/>
      <c r="C588" s="11" t="n"/>
      <c r="D588" t="str">
        <f>IF(AND(A588="",B588="",C588=""),"",IF(A588="","нет даты",IF(B588="","нет клиента",IF(NOT(ISNUMBER(C588)),"нет суммы",IF(A588&gt;Показатели!$B$6,"после среза",IF(COUNTIFS($A$1:A587,A588,$B$1:B587,B588,$C$1:C587,C588)&gt;0,"дубль","учтена"))))))</f>
        <v/>
      </c>
      <c r="E588" t="str">
        <f>IF(D588&lt;&gt;"учтена","",1+COUNTIFS($B$2:$B$601,B588,$A$2:$A$601,"&lt;"&amp;A588,$D$2:$D$601,"учтена")+COUNTIFS($B$1:B587,B588,$A$1:A587,A588,$D$1:D587,"учтена"))</f>
        <v/>
      </c>
      <c r="F588" t="str">
        <f>IF(D588&lt;&gt;"учтена","",IF(COUNTIF(Обращения!$B$2:$B$401,B588)=0,"нет обращения","есть"))</f>
        <v/>
      </c>
    </row>
    <row r="589">
      <c r="A589" s="2" t="n"/>
      <c r="B589" s="10" t="n"/>
      <c r="C589" s="11" t="n"/>
      <c r="D589" t="str">
        <f>IF(AND(A589="",B589="",C589=""),"",IF(A589="","нет даты",IF(B589="","нет клиента",IF(NOT(ISNUMBER(C589)),"нет суммы",IF(A589&gt;Показатели!$B$6,"после среза",IF(COUNTIFS($A$1:A588,A589,$B$1:B588,B589,$C$1:C588,C589)&gt;0,"дубль","учтена"))))))</f>
        <v/>
      </c>
      <c r="E589" t="str">
        <f>IF(D589&lt;&gt;"учтена","",1+COUNTIFS($B$2:$B$601,B589,$A$2:$A$601,"&lt;"&amp;A589,$D$2:$D$601,"учтена")+COUNTIFS($B$1:B588,B589,$A$1:A588,A589,$D$1:D588,"учтена"))</f>
        <v/>
      </c>
      <c r="F589" t="str">
        <f>IF(D589&lt;&gt;"учтена","",IF(COUNTIF(Обращения!$B$2:$B$401,B589)=0,"нет обращения","есть"))</f>
        <v/>
      </c>
    </row>
    <row r="590">
      <c r="A590" s="2" t="n"/>
      <c r="B590" s="10" t="n"/>
      <c r="C590" s="11" t="n"/>
      <c r="D590" t="str">
        <f>IF(AND(A590="",B590="",C590=""),"",IF(A590="","нет даты",IF(B590="","нет клиента",IF(NOT(ISNUMBER(C590)),"нет суммы",IF(A590&gt;Показатели!$B$6,"после среза",IF(COUNTIFS($A$1:A589,A590,$B$1:B589,B590,$C$1:C589,C590)&gt;0,"дубль","учтена"))))))</f>
        <v/>
      </c>
      <c r="E590" t="str">
        <f>IF(D590&lt;&gt;"учтена","",1+COUNTIFS($B$2:$B$601,B590,$A$2:$A$601,"&lt;"&amp;A590,$D$2:$D$601,"учтена")+COUNTIFS($B$1:B589,B590,$A$1:A589,A590,$D$1:D589,"учтена"))</f>
        <v/>
      </c>
      <c r="F590" t="str">
        <f>IF(D590&lt;&gt;"учтена","",IF(COUNTIF(Обращения!$B$2:$B$401,B590)=0,"нет обращения","есть"))</f>
        <v/>
      </c>
    </row>
    <row r="591">
      <c r="A591" s="2" t="n"/>
      <c r="B591" s="10" t="n"/>
      <c r="C591" s="11" t="n"/>
      <c r="D591" t="str">
        <f>IF(AND(A591="",B591="",C591=""),"",IF(A591="","нет даты",IF(B591="","нет клиента",IF(NOT(ISNUMBER(C591)),"нет суммы",IF(A591&gt;Показатели!$B$6,"после среза",IF(COUNTIFS($A$1:A590,A591,$B$1:B590,B591,$C$1:C590,C591)&gt;0,"дубль","учтена"))))))</f>
        <v/>
      </c>
      <c r="E591" t="str">
        <f>IF(D591&lt;&gt;"учтена","",1+COUNTIFS($B$2:$B$601,B591,$A$2:$A$601,"&lt;"&amp;A591,$D$2:$D$601,"учтена")+COUNTIFS($B$1:B590,B591,$A$1:A590,A591,$D$1:D590,"учтена"))</f>
        <v/>
      </c>
      <c r="F591" t="str">
        <f>IF(D591&lt;&gt;"учтена","",IF(COUNTIF(Обращения!$B$2:$B$401,B591)=0,"нет обращения","есть"))</f>
        <v/>
      </c>
    </row>
    <row r="592">
      <c r="A592" s="2" t="n"/>
      <c r="B592" s="10" t="n"/>
      <c r="C592" s="11" t="n"/>
      <c r="D592" t="str">
        <f>IF(AND(A592="",B592="",C592=""),"",IF(A592="","нет даты",IF(B592="","нет клиента",IF(NOT(ISNUMBER(C592)),"нет суммы",IF(A592&gt;Показатели!$B$6,"после среза",IF(COUNTIFS($A$1:A591,A592,$B$1:B591,B592,$C$1:C591,C592)&gt;0,"дубль","учтена"))))))</f>
        <v/>
      </c>
      <c r="E592" t="str">
        <f>IF(D592&lt;&gt;"учтена","",1+COUNTIFS($B$2:$B$601,B592,$A$2:$A$601,"&lt;"&amp;A592,$D$2:$D$601,"учтена")+COUNTIFS($B$1:B591,B592,$A$1:A591,A592,$D$1:D591,"учтена"))</f>
        <v/>
      </c>
      <c r="F592" t="str">
        <f>IF(D592&lt;&gt;"учтена","",IF(COUNTIF(Обращения!$B$2:$B$401,B592)=0,"нет обращения","есть"))</f>
        <v/>
      </c>
    </row>
    <row r="593">
      <c r="A593" s="2" t="n"/>
      <c r="B593" s="10" t="n"/>
      <c r="C593" s="11" t="n"/>
      <c r="D593" t="str">
        <f>IF(AND(A593="",B593="",C593=""),"",IF(A593="","нет даты",IF(B593="","нет клиента",IF(NOT(ISNUMBER(C593)),"нет суммы",IF(A593&gt;Показатели!$B$6,"после среза",IF(COUNTIFS($A$1:A592,A593,$B$1:B592,B593,$C$1:C592,C593)&gt;0,"дубль","учтена"))))))</f>
        <v/>
      </c>
      <c r="E593" t="str">
        <f>IF(D593&lt;&gt;"учтена","",1+COUNTIFS($B$2:$B$601,B593,$A$2:$A$601,"&lt;"&amp;A593,$D$2:$D$601,"учтена")+COUNTIFS($B$1:B592,B593,$A$1:A592,A593,$D$1:D592,"учтена"))</f>
        <v/>
      </c>
      <c r="F593" t="str">
        <f>IF(D593&lt;&gt;"учтена","",IF(COUNTIF(Обращения!$B$2:$B$401,B593)=0,"нет обращения","есть"))</f>
        <v/>
      </c>
    </row>
    <row r="594">
      <c r="A594" s="2" t="n"/>
      <c r="B594" s="10" t="n"/>
      <c r="C594" s="11" t="n"/>
      <c r="D594" t="str">
        <f>IF(AND(A594="",B594="",C594=""),"",IF(A594="","нет даты",IF(B594="","нет клиента",IF(NOT(ISNUMBER(C594)),"нет суммы",IF(A594&gt;Показатели!$B$6,"после среза",IF(COUNTIFS($A$1:A593,A594,$B$1:B593,B594,$C$1:C593,C594)&gt;0,"дубль","учтена"))))))</f>
        <v/>
      </c>
      <c r="E594" t="str">
        <f>IF(D594&lt;&gt;"учтена","",1+COUNTIFS($B$2:$B$601,B594,$A$2:$A$601,"&lt;"&amp;A594,$D$2:$D$601,"учтена")+COUNTIFS($B$1:B593,B594,$A$1:A593,A594,$D$1:D593,"учтена"))</f>
        <v/>
      </c>
      <c r="F594" t="str">
        <f>IF(D594&lt;&gt;"учтена","",IF(COUNTIF(Обращения!$B$2:$B$401,B594)=0,"нет обращения","есть"))</f>
        <v/>
      </c>
    </row>
    <row r="595">
      <c r="A595" s="2" t="n"/>
      <c r="B595" s="10" t="n"/>
      <c r="C595" s="11" t="n"/>
      <c r="D595" t="str">
        <f>IF(AND(A595="",B595="",C595=""),"",IF(A595="","нет даты",IF(B595="","нет клиента",IF(NOT(ISNUMBER(C595)),"нет суммы",IF(A595&gt;Показатели!$B$6,"после среза",IF(COUNTIFS($A$1:A594,A595,$B$1:B594,B595,$C$1:C594,C595)&gt;0,"дубль","учтена"))))))</f>
        <v/>
      </c>
      <c r="E595" t="str">
        <f>IF(D595&lt;&gt;"учтена","",1+COUNTIFS($B$2:$B$601,B595,$A$2:$A$601,"&lt;"&amp;A595,$D$2:$D$601,"учтена")+COUNTIFS($B$1:B594,B595,$A$1:A594,A595,$D$1:D594,"учтена"))</f>
        <v/>
      </c>
      <c r="F595" t="str">
        <f>IF(D595&lt;&gt;"учтена","",IF(COUNTIF(Обращения!$B$2:$B$401,B595)=0,"нет обращения","есть"))</f>
        <v/>
      </c>
    </row>
    <row r="596">
      <c r="A596" s="2" t="n"/>
      <c r="B596" s="10" t="n"/>
      <c r="C596" s="11" t="n"/>
      <c r="D596" t="str">
        <f>IF(AND(A596="",B596="",C596=""),"",IF(A596="","нет даты",IF(B596="","нет клиента",IF(NOT(ISNUMBER(C596)),"нет суммы",IF(A596&gt;Показатели!$B$6,"после среза",IF(COUNTIFS($A$1:A595,A596,$B$1:B595,B596,$C$1:C595,C596)&gt;0,"дубль","учтена"))))))</f>
        <v/>
      </c>
      <c r="E596" t="str">
        <f>IF(D596&lt;&gt;"учтена","",1+COUNTIFS($B$2:$B$601,B596,$A$2:$A$601,"&lt;"&amp;A596,$D$2:$D$601,"учтена")+COUNTIFS($B$1:B595,B596,$A$1:A595,A596,$D$1:D595,"учтена"))</f>
        <v/>
      </c>
      <c r="F596" t="str">
        <f>IF(D596&lt;&gt;"учтена","",IF(COUNTIF(Обращения!$B$2:$B$401,B596)=0,"нет обращения","есть"))</f>
        <v/>
      </c>
    </row>
    <row r="597">
      <c r="A597" s="2" t="n"/>
      <c r="B597" s="10" t="n"/>
      <c r="C597" s="11" t="n"/>
      <c r="D597" t="str">
        <f>IF(AND(A597="",B597="",C597=""),"",IF(A597="","нет даты",IF(B597="","нет клиента",IF(NOT(ISNUMBER(C597)),"нет суммы",IF(A597&gt;Показатели!$B$6,"после среза",IF(COUNTIFS($A$1:A596,A597,$B$1:B596,B597,$C$1:C596,C597)&gt;0,"дубль","учтена"))))))</f>
        <v/>
      </c>
      <c r="E597" t="str">
        <f>IF(D597&lt;&gt;"учтена","",1+COUNTIFS($B$2:$B$601,B597,$A$2:$A$601,"&lt;"&amp;A597,$D$2:$D$601,"учтена")+COUNTIFS($B$1:B596,B597,$A$1:A596,A597,$D$1:D596,"учтена"))</f>
        <v/>
      </c>
      <c r="F597" t="str">
        <f>IF(D597&lt;&gt;"учтена","",IF(COUNTIF(Обращения!$B$2:$B$401,B597)=0,"нет обращения","есть"))</f>
        <v/>
      </c>
    </row>
    <row r="598">
      <c r="A598" s="2" t="n"/>
      <c r="B598" s="10" t="n"/>
      <c r="C598" s="11" t="n"/>
      <c r="D598" t="str">
        <f>IF(AND(A598="",B598="",C598=""),"",IF(A598="","нет даты",IF(B598="","нет клиента",IF(NOT(ISNUMBER(C598)),"нет суммы",IF(A598&gt;Показатели!$B$6,"после среза",IF(COUNTIFS($A$1:A597,A598,$B$1:B597,B598,$C$1:C597,C598)&gt;0,"дубль","учтена"))))))</f>
        <v/>
      </c>
      <c r="E598" t="str">
        <f>IF(D598&lt;&gt;"учтена","",1+COUNTIFS($B$2:$B$601,B598,$A$2:$A$601,"&lt;"&amp;A598,$D$2:$D$601,"учтена")+COUNTIFS($B$1:B597,B598,$A$1:A597,A598,$D$1:D597,"учтена"))</f>
        <v/>
      </c>
      <c r="F598" t="str">
        <f>IF(D598&lt;&gt;"учтена","",IF(COUNTIF(Обращения!$B$2:$B$401,B598)=0,"нет обращения","есть"))</f>
        <v/>
      </c>
    </row>
    <row r="599">
      <c r="A599" s="2" t="n"/>
      <c r="B599" s="10" t="n"/>
      <c r="C599" s="11" t="n"/>
      <c r="D599" t="str">
        <f>IF(AND(A599="",B599="",C599=""),"",IF(A599="","нет даты",IF(B599="","нет клиента",IF(NOT(ISNUMBER(C599)),"нет суммы",IF(A599&gt;Показатели!$B$6,"после среза",IF(COUNTIFS($A$1:A598,A599,$B$1:B598,B599,$C$1:C598,C599)&gt;0,"дубль","учтена"))))))</f>
        <v/>
      </c>
      <c r="E599" t="str">
        <f>IF(D599&lt;&gt;"учтена","",1+COUNTIFS($B$2:$B$601,B599,$A$2:$A$601,"&lt;"&amp;A599,$D$2:$D$601,"учтена")+COUNTIFS($B$1:B598,B599,$A$1:A598,A599,$D$1:D598,"учтена"))</f>
        <v/>
      </c>
      <c r="F599" t="str">
        <f>IF(D599&lt;&gt;"учтена","",IF(COUNTIF(Обращения!$B$2:$B$401,B599)=0,"нет обращения","есть"))</f>
        <v/>
      </c>
    </row>
    <row r="600">
      <c r="A600" s="2" t="n"/>
      <c r="B600" s="10" t="n"/>
      <c r="C600" s="11" t="n"/>
      <c r="D600" t="str">
        <f>IF(AND(A600="",B600="",C600=""),"",IF(A600="","нет даты",IF(B600="","нет клиента",IF(NOT(ISNUMBER(C600)),"нет суммы",IF(A600&gt;Показатели!$B$6,"после среза",IF(COUNTIFS($A$1:A599,A600,$B$1:B599,B600,$C$1:C599,C600)&gt;0,"дубль","учтена"))))))</f>
        <v/>
      </c>
      <c r="E600" t="str">
        <f>IF(D600&lt;&gt;"учтена","",1+COUNTIFS($B$2:$B$601,B600,$A$2:$A$601,"&lt;"&amp;A600,$D$2:$D$601,"учтена")+COUNTIFS($B$1:B599,B600,$A$1:A599,A600,$D$1:D599,"учтена"))</f>
        <v/>
      </c>
      <c r="F600" t="str">
        <f>IF(D600&lt;&gt;"учтена","",IF(COUNTIF(Обращения!$B$2:$B$401,B600)=0,"нет обращения","есть"))</f>
        <v/>
      </c>
    </row>
    <row r="601">
      <c r="A601" s="2" t="n"/>
      <c r="B601" s="10" t="n"/>
      <c r="C601" s="11" t="n"/>
      <c r="D601" t="str">
        <f>IF(AND(A601="",B601="",C601=""),"",IF(A601="","нет даты",IF(B601="","нет клиента",IF(NOT(ISNUMBER(C601)),"нет суммы",IF(A601&gt;Показатели!$B$6,"после среза",IF(COUNTIFS($A$1:A600,A601,$B$1:B600,B601,$C$1:C600,C601)&gt;0,"дубль","учтена"))))))</f>
        <v/>
      </c>
      <c r="E601" t="str">
        <f>IF(D601&lt;&gt;"учтена","",1+COUNTIFS($B$2:$B$601,B601,$A$2:$A$601,"&lt;"&amp;A601,$D$2:$D$601,"учтена")+COUNTIFS($B$1:B600,B601,$A$1:A600,A601,$D$1:D600,"учтена"))</f>
        <v/>
      </c>
      <c r="F601" t="str">
        <f>IF(D601&lt;&gt;"учтена","",IF(COUNTIF(Обращения!$B$2:$B$401,B601)=0,"нет обращения","есть"))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6" customWidth="1" min="4" max="4"/>
  </cols>
  <sheetData>
    <row r="1">
      <c r="A1" s="9" t="inlineStr">
        <is>
          <t>Дата расхода (счёт, акт, списание)</t>
        </is>
      </c>
      <c r="B1" s="9" t="inlineStr">
        <is>
          <t>Канал</t>
        </is>
      </c>
      <c r="C1" s="9" t="inlineStr">
        <is>
          <t>Сумма, ₽</t>
        </is>
      </c>
      <c r="D1" s="9" t="inlineStr">
        <is>
          <t>Статус строки</t>
        </is>
      </c>
    </row>
    <row r="2">
      <c r="A2" s="2" t="n">
        <v>46310</v>
      </c>
      <c r="B2" s="10" t="inlineStr">
        <is>
          <t>Директ</t>
        </is>
      </c>
      <c r="C2" s="11" t="n">
        <v>18000</v>
      </c>
      <c r="D2" t="str">
        <f>IF(AND(A2="",B2="",C2=""),"",IF(A2="","нет даты",IF(OR(A2&lt;Показатели!$B$4,A2&gt;Показатели!$B$5),"вне периода",IF(B2="","нет канала",IF(COUNTIF(Показатели!$B$9:$F$9,B2)=0,"неизвестный канал",IF(NOT(ISNUMBER(C2)),"нет суммы","учтена"))))))</f>
        <v>учтена</v>
      </c>
    </row>
    <row r="3">
      <c r="A3" s="2" t="n">
        <v>46326</v>
      </c>
      <c r="B3" s="10" t="inlineStr">
        <is>
          <t>Директ</t>
        </is>
      </c>
      <c r="C3" s="11" t="n">
        <v>18000</v>
      </c>
      <c r="D3" t="str">
        <f>IF(AND(A3="",B3="",C3=""),"",IF(A3="","нет даты",IF(OR(A3&lt;Показатели!$B$4,A3&gt;Показатели!$B$5),"вне периода",IF(B3="","нет канала",IF(COUNTIF(Показатели!$B$9:$F$9,B3)=0,"неизвестный канал",IF(NOT(ISNUMBER(C3)),"нет суммы","учтена"))))))</f>
        <v>учтена</v>
      </c>
    </row>
    <row r="4">
      <c r="A4" s="2" t="n">
        <v>46326</v>
      </c>
      <c r="B4" s="10" t="inlineStr">
        <is>
          <t>ВКонтакте</t>
        </is>
      </c>
      <c r="C4" s="11" t="n">
        <v>24000</v>
      </c>
      <c r="D4" t="str">
        <f>IF(AND(A4="",B4="",C4=""),"",IF(A4="","нет даты",IF(OR(A4&lt;Показатели!$B$4,A4&gt;Показатели!$B$5),"вне периода",IF(B4="","нет канала",IF(COUNTIF(Показатели!$B$9:$F$9,B4)=0,"неизвестный канал",IF(NOT(ISNUMBER(C4)),"нет суммы","учтена"))))))</f>
        <v>учтена</v>
      </c>
    </row>
    <row r="5">
      <c r="A5" s="2" t="n">
        <v>46326</v>
      </c>
      <c r="B5" s="10" t="inlineStr">
        <is>
          <t>Авито</t>
        </is>
      </c>
      <c r="C5" s="11" t="n">
        <v>9000</v>
      </c>
      <c r="D5" t="str">
        <f>IF(AND(A5="",B5="",C5=""),"",IF(A5="","нет даты",IF(OR(A5&lt;Показатели!$B$4,A5&gt;Показатели!$B$5),"вне периода",IF(B5="","нет канала",IF(COUNTIF(Показатели!$B$9:$F$9,B5)=0,"неизвестный канал",IF(NOT(ISNUMBER(C5)),"нет суммы","учтена"))))))</f>
        <v>учтена</v>
      </c>
    </row>
    <row r="6">
      <c r="A6" s="2" t="n">
        <v>46326</v>
      </c>
      <c r="B6" s="10" t="inlineStr">
        <is>
          <t>Рекомендации</t>
        </is>
      </c>
      <c r="C6" s="11" t="n">
        <v>5000</v>
      </c>
      <c r="D6" t="str">
        <f>IF(AND(A6="",B6="",C6=""),"",IF(A6="","нет даты",IF(OR(A6&lt;Показатели!$B$4,A6&gt;Показатели!$B$5),"вне периода",IF(B6="","нет канала",IF(COUNTIF(Показатели!$B$9:$F$9,B6)=0,"неизвестный канал",IF(NOT(ISNUMBER(C6)),"нет суммы","учтена"))))))</f>
        <v>учтена</v>
      </c>
    </row>
    <row r="7">
      <c r="A7" s="2" t="n">
        <v>46295</v>
      </c>
      <c r="B7" s="10" t="inlineStr">
        <is>
          <t>Директ</t>
        </is>
      </c>
      <c r="C7" s="11" t="n">
        <v>17000</v>
      </c>
      <c r="D7" t="str">
        <f>IF(AND(A7="",B7="",C7=""),"",IF(A7="","нет даты",IF(OR(A7&lt;Показатели!$B$4,A7&gt;Показатели!$B$5),"вне периода",IF(B7="","нет канала",IF(COUNTIF(Показатели!$B$9:$F$9,B7)=0,"неизвестный канал",IF(NOT(ISNUMBER(C7)),"нет суммы","учтена"))))))</f>
        <v>вне периода</v>
      </c>
    </row>
    <row r="8">
      <c r="A8" s="2" t="n"/>
      <c r="B8" s="10" t="n"/>
      <c r="C8" s="11" t="n"/>
      <c r="D8" t="str">
        <f>IF(AND(A8="",B8="",C8=""),"",IF(A8="","нет даты",IF(OR(A8&lt;Показатели!$B$4,A8&gt;Показатели!$B$5),"вне периода",IF(B8="","нет канала",IF(COUNTIF(Показатели!$B$9:$F$9,B8)=0,"неизвестный канал",IF(NOT(ISNUMBER(C8)),"нет суммы","учтена"))))))</f>
        <v/>
      </c>
    </row>
    <row r="9">
      <c r="A9" s="2" t="n"/>
      <c r="B9" s="10" t="n"/>
      <c r="C9" s="11" t="n"/>
      <c r="D9" t="str">
        <f>IF(AND(A9="",B9="",C9=""),"",IF(A9="","нет даты",IF(OR(A9&lt;Показатели!$B$4,A9&gt;Показатели!$B$5),"вне периода",IF(B9="","нет канала",IF(COUNTIF(Показатели!$B$9:$F$9,B9)=0,"неизвестный канал",IF(NOT(ISNUMBER(C9)),"нет суммы","учтена"))))))</f>
        <v/>
      </c>
    </row>
    <row r="10">
      <c r="A10" s="2" t="n"/>
      <c r="B10" s="10" t="n"/>
      <c r="C10" s="11" t="n"/>
      <c r="D10" t="str">
        <f>IF(AND(A10="",B10="",C10=""),"",IF(A10="","нет даты",IF(OR(A10&lt;Показатели!$B$4,A10&gt;Показатели!$B$5),"вне периода",IF(B10="","нет канала",IF(COUNTIF(Показатели!$B$9:$F$9,B10)=0,"неизвестный канал",IF(NOT(ISNUMBER(C10)),"нет суммы","учтена"))))))</f>
        <v/>
      </c>
    </row>
    <row r="11">
      <c r="A11" s="2" t="n"/>
      <c r="B11" s="10" t="n"/>
      <c r="C11" s="11" t="n"/>
      <c r="D11" t="str">
        <f>IF(AND(A11="",B11="",C11=""),"",IF(A11="","нет даты",IF(OR(A11&lt;Показатели!$B$4,A11&gt;Показатели!$B$5),"вне периода",IF(B11="","нет канала",IF(COUNTIF(Показатели!$B$9:$F$9,B11)=0,"неизвестный канал",IF(NOT(ISNUMBER(C11)),"нет суммы","учтена"))))))</f>
        <v/>
      </c>
    </row>
    <row r="12">
      <c r="A12" s="2" t="n"/>
      <c r="B12" s="10" t="n"/>
      <c r="C12" s="11" t="n"/>
      <c r="D12" t="str">
        <f>IF(AND(A12="",B12="",C12=""),"",IF(A12="","нет даты",IF(OR(A12&lt;Показатели!$B$4,A12&gt;Показатели!$B$5),"вне периода",IF(B12="","нет канала",IF(COUNTIF(Показатели!$B$9:$F$9,B12)=0,"неизвестный канал",IF(NOT(ISNUMBER(C12)),"нет суммы","учтена"))))))</f>
        <v/>
      </c>
    </row>
    <row r="13">
      <c r="A13" s="2" t="n"/>
      <c r="B13" s="10" t="n"/>
      <c r="C13" s="11" t="n"/>
      <c r="D13" t="str">
        <f>IF(AND(A13="",B13="",C13=""),"",IF(A13="","нет даты",IF(OR(A13&lt;Показатели!$B$4,A13&gt;Показатели!$B$5),"вне периода",IF(B13="","нет канала",IF(COUNTIF(Показатели!$B$9:$F$9,B13)=0,"неизвестный канал",IF(NOT(ISNUMBER(C13)),"нет суммы","учтена"))))))</f>
        <v/>
      </c>
    </row>
    <row r="14">
      <c r="A14" s="2" t="n"/>
      <c r="B14" s="10" t="n"/>
      <c r="C14" s="11" t="n"/>
      <c r="D14" t="str">
        <f>IF(AND(A14="",B14="",C14=""),"",IF(A14="","нет даты",IF(OR(A14&lt;Показатели!$B$4,A14&gt;Показатели!$B$5),"вне периода",IF(B14="","нет канала",IF(COUNTIF(Показатели!$B$9:$F$9,B14)=0,"неизвестный канал",IF(NOT(ISNUMBER(C14)),"нет суммы","учтена"))))))</f>
        <v/>
      </c>
    </row>
    <row r="15">
      <c r="A15" s="2" t="n"/>
      <c r="B15" s="10" t="n"/>
      <c r="C15" s="11" t="n"/>
      <c r="D15" t="str">
        <f>IF(AND(A15="",B15="",C15=""),"",IF(A15="","нет даты",IF(OR(A15&lt;Показатели!$B$4,A15&gt;Показатели!$B$5),"вне периода",IF(B15="","нет канала",IF(COUNTIF(Показатели!$B$9:$F$9,B15)=0,"неизвестный канал",IF(NOT(ISNUMBER(C15)),"нет суммы","учтена"))))))</f>
        <v/>
      </c>
    </row>
    <row r="16">
      <c r="A16" s="2" t="n"/>
      <c r="B16" s="10" t="n"/>
      <c r="C16" s="11" t="n"/>
      <c r="D16" t="str">
        <f>IF(AND(A16="",B16="",C16=""),"",IF(A16="","нет даты",IF(OR(A16&lt;Показатели!$B$4,A16&gt;Показатели!$B$5),"вне периода",IF(B16="","нет канала",IF(COUNTIF(Показатели!$B$9:$F$9,B16)=0,"неизвестный канал",IF(NOT(ISNUMBER(C16)),"нет суммы","учтена"))))))</f>
        <v/>
      </c>
    </row>
    <row r="17">
      <c r="A17" s="2" t="n"/>
      <c r="B17" s="10" t="n"/>
      <c r="C17" s="11" t="n"/>
      <c r="D17" t="str">
        <f>IF(AND(A17="",B17="",C17=""),"",IF(A17="","нет даты",IF(OR(A17&lt;Показатели!$B$4,A17&gt;Показатели!$B$5),"вне периода",IF(B17="","нет канала",IF(COUNTIF(Показатели!$B$9:$F$9,B17)=0,"неизвестный канал",IF(NOT(ISNUMBER(C17)),"нет суммы","учтена"))))))</f>
        <v/>
      </c>
    </row>
    <row r="18">
      <c r="A18" s="2" t="n"/>
      <c r="B18" s="10" t="n"/>
      <c r="C18" s="11" t="n"/>
      <c r="D18" t="str">
        <f>IF(AND(A18="",B18="",C18=""),"",IF(A18="","нет даты",IF(OR(A18&lt;Показатели!$B$4,A18&gt;Показатели!$B$5),"вне периода",IF(B18="","нет канала",IF(COUNTIF(Показатели!$B$9:$F$9,B18)=0,"неизвестный канал",IF(NOT(ISNUMBER(C18)),"нет суммы","учтена"))))))</f>
        <v/>
      </c>
    </row>
    <row r="19">
      <c r="A19" s="2" t="n"/>
      <c r="B19" s="10" t="n"/>
      <c r="C19" s="11" t="n"/>
      <c r="D19" t="str">
        <f>IF(AND(A19="",B19="",C19=""),"",IF(A19="","нет даты",IF(OR(A19&lt;Показатели!$B$4,A19&gt;Показатели!$B$5),"вне периода",IF(B19="","нет канала",IF(COUNTIF(Показатели!$B$9:$F$9,B19)=0,"неизвестный канал",IF(NOT(ISNUMBER(C19)),"нет суммы","учтена"))))))</f>
        <v/>
      </c>
    </row>
    <row r="20">
      <c r="A20" s="2" t="n"/>
      <c r="B20" s="10" t="n"/>
      <c r="C20" s="11" t="n"/>
      <c r="D20" t="str">
        <f>IF(AND(A20="",B20="",C20=""),"",IF(A20="","нет даты",IF(OR(A20&lt;Показатели!$B$4,A20&gt;Показатели!$B$5),"вне периода",IF(B20="","нет канала",IF(COUNTIF(Показатели!$B$9:$F$9,B20)=0,"неизвестный канал",IF(NOT(ISNUMBER(C20)),"нет суммы","учтена"))))))</f>
        <v/>
      </c>
    </row>
    <row r="21">
      <c r="A21" s="2" t="n"/>
      <c r="B21" s="10" t="n"/>
      <c r="C21" s="11" t="n"/>
      <c r="D21" t="str">
        <f>IF(AND(A21="",B21="",C21=""),"",IF(A21="","нет даты",IF(OR(A21&lt;Показатели!$B$4,A21&gt;Показатели!$B$5),"вне периода",IF(B21="","нет канала",IF(COUNTIF(Показатели!$B$9:$F$9,B21)=0,"неизвестный канал",IF(NOT(ISNUMBER(C21)),"нет суммы","учтена"))))))</f>
        <v/>
      </c>
    </row>
    <row r="22">
      <c r="A22" s="2" t="n"/>
      <c r="B22" s="10" t="n"/>
      <c r="C22" s="11" t="n"/>
      <c r="D22" t="str">
        <f>IF(AND(A22="",B22="",C22=""),"",IF(A22="","нет даты",IF(OR(A22&lt;Показатели!$B$4,A22&gt;Показатели!$B$5),"вне периода",IF(B22="","нет канала",IF(COUNTIF(Показатели!$B$9:$F$9,B22)=0,"неизвестный канал",IF(NOT(ISNUMBER(C22)),"нет суммы","учтена"))))))</f>
        <v/>
      </c>
    </row>
    <row r="23">
      <c r="A23" s="2" t="n"/>
      <c r="B23" s="10" t="n"/>
      <c r="C23" s="11" t="n"/>
      <c r="D23" t="str">
        <f>IF(AND(A23="",B23="",C23=""),"",IF(A23="","нет даты",IF(OR(A23&lt;Показатели!$B$4,A23&gt;Показатели!$B$5),"вне периода",IF(B23="","нет канала",IF(COUNTIF(Показатели!$B$9:$F$9,B23)=0,"неизвестный канал",IF(NOT(ISNUMBER(C23)),"нет суммы","учтена"))))))</f>
        <v/>
      </c>
    </row>
    <row r="24">
      <c r="A24" s="2" t="n"/>
      <c r="B24" s="10" t="n"/>
      <c r="C24" s="11" t="n"/>
      <c r="D24" t="str">
        <f>IF(AND(A24="",B24="",C24=""),"",IF(A24="","нет даты",IF(OR(A24&lt;Показатели!$B$4,A24&gt;Показатели!$B$5),"вне периода",IF(B24="","нет канала",IF(COUNTIF(Показатели!$B$9:$F$9,B24)=0,"неизвестный канал",IF(NOT(ISNUMBER(C24)),"нет суммы","учтена"))))))</f>
        <v/>
      </c>
    </row>
    <row r="25">
      <c r="A25" s="2" t="n"/>
      <c r="B25" s="10" t="n"/>
      <c r="C25" s="11" t="n"/>
      <c r="D25" t="str">
        <f>IF(AND(A25="",B25="",C25=""),"",IF(A25="","нет даты",IF(OR(A25&lt;Показатели!$B$4,A25&gt;Показатели!$B$5),"вне периода",IF(B25="","нет канала",IF(COUNTIF(Показатели!$B$9:$F$9,B25)=0,"неизвестный канал",IF(NOT(ISNUMBER(C25)),"нет суммы","учтена"))))))</f>
        <v/>
      </c>
    </row>
    <row r="26">
      <c r="A26" s="2" t="n"/>
      <c r="B26" s="10" t="n"/>
      <c r="C26" s="11" t="n"/>
      <c r="D26" t="str">
        <f>IF(AND(A26="",B26="",C26=""),"",IF(A26="","нет даты",IF(OR(A26&lt;Показатели!$B$4,A26&gt;Показатели!$B$5),"вне периода",IF(B26="","нет канала",IF(COUNTIF(Показатели!$B$9:$F$9,B26)=0,"неизвестный канал",IF(NOT(ISNUMBER(C26)),"нет суммы","учтена"))))))</f>
        <v/>
      </c>
    </row>
    <row r="27">
      <c r="A27" s="2" t="n"/>
      <c r="B27" s="10" t="n"/>
      <c r="C27" s="11" t="n"/>
      <c r="D27" t="str">
        <f>IF(AND(A27="",B27="",C27=""),"",IF(A27="","нет даты",IF(OR(A27&lt;Показатели!$B$4,A27&gt;Показатели!$B$5),"вне периода",IF(B27="","нет канала",IF(COUNTIF(Показатели!$B$9:$F$9,B27)=0,"неизвестный канал",IF(NOT(ISNUMBER(C27)),"нет суммы","учтена"))))))</f>
        <v/>
      </c>
    </row>
    <row r="28">
      <c r="A28" s="2" t="n"/>
      <c r="B28" s="10" t="n"/>
      <c r="C28" s="11" t="n"/>
      <c r="D28" t="str">
        <f>IF(AND(A28="",B28="",C28=""),"",IF(A28="","нет даты",IF(OR(A28&lt;Показатели!$B$4,A28&gt;Показатели!$B$5),"вне периода",IF(B28="","нет канала",IF(COUNTIF(Показатели!$B$9:$F$9,B28)=0,"неизвестный канал",IF(NOT(ISNUMBER(C28)),"нет суммы","учтена"))))))</f>
        <v/>
      </c>
    </row>
    <row r="29">
      <c r="A29" s="2" t="n"/>
      <c r="B29" s="10" t="n"/>
      <c r="C29" s="11" t="n"/>
      <c r="D29" t="str">
        <f>IF(AND(A29="",B29="",C29=""),"",IF(A29="","нет даты",IF(OR(A29&lt;Показатели!$B$4,A29&gt;Показатели!$B$5),"вне периода",IF(B29="","нет канала",IF(COUNTIF(Показатели!$B$9:$F$9,B29)=0,"неизвестный канал",IF(NOT(ISNUMBER(C29)),"нет суммы","учтена"))))))</f>
        <v/>
      </c>
    </row>
    <row r="30">
      <c r="A30" s="2" t="n"/>
      <c r="B30" s="10" t="n"/>
      <c r="C30" s="11" t="n"/>
      <c r="D30" t="str">
        <f>IF(AND(A30="",B30="",C30=""),"",IF(A30="","нет даты",IF(OR(A30&lt;Показатели!$B$4,A30&gt;Показатели!$B$5),"вне периода",IF(B30="","нет канала",IF(COUNTIF(Показатели!$B$9:$F$9,B30)=0,"неизвестный канал",IF(NOT(ISNUMBER(C30)),"нет суммы","учтена"))))))</f>
        <v/>
      </c>
    </row>
    <row r="31">
      <c r="A31" s="2" t="n"/>
      <c r="B31" s="10" t="n"/>
      <c r="C31" s="11" t="n"/>
      <c r="D31" t="str">
        <f>IF(AND(A31="",B31="",C31=""),"",IF(A31="","нет даты",IF(OR(A31&lt;Показатели!$B$4,A31&gt;Показатели!$B$5),"вне периода",IF(B31="","нет канала",IF(COUNTIF(Показатели!$B$9:$F$9,B31)=0,"неизвестный канал",IF(NOT(ISNUMBER(C31)),"нет суммы","учтена"))))))</f>
        <v/>
      </c>
    </row>
    <row r="32">
      <c r="A32" s="2" t="n"/>
      <c r="B32" s="10" t="n"/>
      <c r="C32" s="11" t="n"/>
      <c r="D32" t="str">
        <f>IF(AND(A32="",B32="",C32=""),"",IF(A32="","нет даты",IF(OR(A32&lt;Показатели!$B$4,A32&gt;Показатели!$B$5),"вне периода",IF(B32="","нет канала",IF(COUNTIF(Показатели!$B$9:$F$9,B32)=0,"неизвестный канал",IF(NOT(ISNUMBER(C32)),"нет суммы","учтена"))))))</f>
        <v/>
      </c>
    </row>
    <row r="33">
      <c r="A33" s="2" t="n"/>
      <c r="B33" s="10" t="n"/>
      <c r="C33" s="11" t="n"/>
      <c r="D33" t="str">
        <f>IF(AND(A33="",B33="",C33=""),"",IF(A33="","нет даты",IF(OR(A33&lt;Показатели!$B$4,A33&gt;Показатели!$B$5),"вне периода",IF(B33="","нет канала",IF(COUNTIF(Показатели!$B$9:$F$9,B33)=0,"неизвестный канал",IF(NOT(ISNUMBER(C33)),"нет суммы","учтена"))))))</f>
        <v/>
      </c>
    </row>
    <row r="34">
      <c r="A34" s="2" t="n"/>
      <c r="B34" s="10" t="n"/>
      <c r="C34" s="11" t="n"/>
      <c r="D34" t="str">
        <f>IF(AND(A34="",B34="",C34=""),"",IF(A34="","нет даты",IF(OR(A34&lt;Показатели!$B$4,A34&gt;Показатели!$B$5),"вне периода",IF(B34="","нет канала",IF(COUNTIF(Показатели!$B$9:$F$9,B34)=0,"неизвестный канал",IF(NOT(ISNUMBER(C34)),"нет суммы","учтена"))))))</f>
        <v/>
      </c>
    </row>
    <row r="35">
      <c r="A35" s="2" t="n"/>
      <c r="B35" s="10" t="n"/>
      <c r="C35" s="11" t="n"/>
      <c r="D35" t="str">
        <f>IF(AND(A35="",B35="",C35=""),"",IF(A35="","нет даты",IF(OR(A35&lt;Показатели!$B$4,A35&gt;Показатели!$B$5),"вне периода",IF(B35="","нет канала",IF(COUNTIF(Показатели!$B$9:$F$9,B35)=0,"неизвестный канал",IF(NOT(ISNUMBER(C35)),"нет суммы","учтена"))))))</f>
        <v/>
      </c>
    </row>
    <row r="36">
      <c r="A36" s="2" t="n"/>
      <c r="B36" s="10" t="n"/>
      <c r="C36" s="11" t="n"/>
      <c r="D36" t="str">
        <f>IF(AND(A36="",B36="",C36=""),"",IF(A36="","нет даты",IF(OR(A36&lt;Показатели!$B$4,A36&gt;Показатели!$B$5),"вне периода",IF(B36="","нет канала",IF(COUNTIF(Показатели!$B$9:$F$9,B36)=0,"неизвестный канал",IF(NOT(ISNUMBER(C36)),"нет суммы","учтена"))))))</f>
        <v/>
      </c>
    </row>
    <row r="37">
      <c r="A37" s="2" t="n"/>
      <c r="B37" s="10" t="n"/>
      <c r="C37" s="11" t="n"/>
      <c r="D37" t="str">
        <f>IF(AND(A37="",B37="",C37=""),"",IF(A37="","нет даты",IF(OR(A37&lt;Показатели!$B$4,A37&gt;Показатели!$B$5),"вне периода",IF(B37="","нет канала",IF(COUNTIF(Показатели!$B$9:$F$9,B37)=0,"неизвестный канал",IF(NOT(ISNUMBER(C37)),"нет суммы","учтена"))))))</f>
        <v/>
      </c>
    </row>
    <row r="38">
      <c r="A38" s="2" t="n"/>
      <c r="B38" s="10" t="n"/>
      <c r="C38" s="11" t="n"/>
      <c r="D38" t="str">
        <f>IF(AND(A38="",B38="",C38=""),"",IF(A38="","нет даты",IF(OR(A38&lt;Показатели!$B$4,A38&gt;Показатели!$B$5),"вне периода",IF(B38="","нет канала",IF(COUNTIF(Показатели!$B$9:$F$9,B38)=0,"неизвестный канал",IF(NOT(ISNUMBER(C38)),"нет суммы","учтена"))))))</f>
        <v/>
      </c>
    </row>
    <row r="39">
      <c r="A39" s="2" t="n"/>
      <c r="B39" s="10" t="n"/>
      <c r="C39" s="11" t="n"/>
      <c r="D39" t="str">
        <f>IF(AND(A39="",B39="",C39=""),"",IF(A39="","нет даты",IF(OR(A39&lt;Показатели!$B$4,A39&gt;Показатели!$B$5),"вне периода",IF(B39="","нет канала",IF(COUNTIF(Показатели!$B$9:$F$9,B39)=0,"неизвестный канал",IF(NOT(ISNUMBER(C39)),"нет суммы","учтена"))))))</f>
        <v/>
      </c>
    </row>
    <row r="40">
      <c r="A40" s="2" t="n"/>
      <c r="B40" s="10" t="n"/>
      <c r="C40" s="11" t="n"/>
      <c r="D40" t="str">
        <f>IF(AND(A40="",B40="",C40=""),"",IF(A40="","нет даты",IF(OR(A40&lt;Показатели!$B$4,A40&gt;Показатели!$B$5),"вне периода",IF(B40="","нет канала",IF(COUNTIF(Показатели!$B$9:$F$9,B40)=0,"неизвестный канал",IF(NOT(ISNUMBER(C40)),"нет суммы","учтена"))))))</f>
        <v/>
      </c>
    </row>
    <row r="41">
      <c r="A41" s="2" t="n"/>
      <c r="B41" s="10" t="n"/>
      <c r="C41" s="11" t="n"/>
      <c r="D41" t="str">
        <f>IF(AND(A41="",B41="",C41=""),"",IF(A41="","нет даты",IF(OR(A41&lt;Показатели!$B$4,A41&gt;Показатели!$B$5),"вне периода",IF(B41="","нет канала",IF(COUNTIF(Показатели!$B$9:$F$9,B41)=0,"неизвестный канал",IF(NOT(ISNUMBER(C41)),"нет суммы","учтена"))))))</f>
        <v/>
      </c>
    </row>
    <row r="42">
      <c r="A42" s="2" t="n"/>
      <c r="B42" s="10" t="n"/>
      <c r="C42" s="11" t="n"/>
      <c r="D42" t="str">
        <f>IF(AND(A42="",B42="",C42=""),"",IF(A42="","нет даты",IF(OR(A42&lt;Показатели!$B$4,A42&gt;Показатели!$B$5),"вне периода",IF(B42="","нет канала",IF(COUNTIF(Показатели!$B$9:$F$9,B42)=0,"неизвестный канал",IF(NOT(ISNUMBER(C42)),"нет суммы","учтена"))))))</f>
        <v/>
      </c>
    </row>
    <row r="43">
      <c r="A43" s="2" t="n"/>
      <c r="B43" s="10" t="n"/>
      <c r="C43" s="11" t="n"/>
      <c r="D43" t="str">
        <f>IF(AND(A43="",B43="",C43=""),"",IF(A43="","нет даты",IF(OR(A43&lt;Показатели!$B$4,A43&gt;Показатели!$B$5),"вне периода",IF(B43="","нет канала",IF(COUNTIF(Показатели!$B$9:$F$9,B43)=0,"неизвестный канал",IF(NOT(ISNUMBER(C43)),"нет суммы","учтена"))))))</f>
        <v/>
      </c>
    </row>
    <row r="44">
      <c r="A44" s="2" t="n"/>
      <c r="B44" s="10" t="n"/>
      <c r="C44" s="11" t="n"/>
      <c r="D44" t="str">
        <f>IF(AND(A44="",B44="",C44=""),"",IF(A44="","нет даты",IF(OR(A44&lt;Показатели!$B$4,A44&gt;Показатели!$B$5),"вне периода",IF(B44="","нет канала",IF(COUNTIF(Показатели!$B$9:$F$9,B44)=0,"неизвестный канал",IF(NOT(ISNUMBER(C44)),"нет суммы","учтена"))))))</f>
        <v/>
      </c>
    </row>
    <row r="45">
      <c r="A45" s="2" t="n"/>
      <c r="B45" s="10" t="n"/>
      <c r="C45" s="11" t="n"/>
      <c r="D45" t="str">
        <f>IF(AND(A45="",B45="",C45=""),"",IF(A45="","нет даты",IF(OR(A45&lt;Показатели!$B$4,A45&gt;Показатели!$B$5),"вне периода",IF(B45="","нет канала",IF(COUNTIF(Показатели!$B$9:$F$9,B45)=0,"неизвестный канал",IF(NOT(ISNUMBER(C45)),"нет суммы","учтена"))))))</f>
        <v/>
      </c>
    </row>
    <row r="46">
      <c r="A46" s="2" t="n"/>
      <c r="B46" s="10" t="n"/>
      <c r="C46" s="11" t="n"/>
      <c r="D46" t="str">
        <f>IF(AND(A46="",B46="",C46=""),"",IF(A46="","нет даты",IF(OR(A46&lt;Показатели!$B$4,A46&gt;Показатели!$B$5),"вне периода",IF(B46="","нет канала",IF(COUNTIF(Показатели!$B$9:$F$9,B46)=0,"неизвестный канал",IF(NOT(ISNUMBER(C46)),"нет суммы","учтена"))))))</f>
        <v/>
      </c>
    </row>
    <row r="47">
      <c r="A47" s="2" t="n"/>
      <c r="B47" s="10" t="n"/>
      <c r="C47" s="11" t="n"/>
      <c r="D47" t="str">
        <f>IF(AND(A47="",B47="",C47=""),"",IF(A47="","нет даты",IF(OR(A47&lt;Показатели!$B$4,A47&gt;Показатели!$B$5),"вне периода",IF(B47="","нет канала",IF(COUNTIF(Показатели!$B$9:$F$9,B47)=0,"неизвестный канал",IF(NOT(ISNUMBER(C47)),"нет суммы","учтена"))))))</f>
        <v/>
      </c>
    </row>
    <row r="48">
      <c r="A48" s="2" t="n"/>
      <c r="B48" s="10" t="n"/>
      <c r="C48" s="11" t="n"/>
      <c r="D48" t="str">
        <f>IF(AND(A48="",B48="",C48=""),"",IF(A48="","нет даты",IF(OR(A48&lt;Показатели!$B$4,A48&gt;Показатели!$B$5),"вне периода",IF(B48="","нет канала",IF(COUNTIF(Показатели!$B$9:$F$9,B48)=0,"неизвестный канал",IF(NOT(ISNUMBER(C48)),"нет суммы","учтена"))))))</f>
        <v/>
      </c>
    </row>
    <row r="49">
      <c r="A49" s="2" t="n"/>
      <c r="B49" s="10" t="n"/>
      <c r="C49" s="11" t="n"/>
      <c r="D49" t="str">
        <f>IF(AND(A49="",B49="",C49=""),"",IF(A49="","нет даты",IF(OR(A49&lt;Показатели!$B$4,A49&gt;Показатели!$B$5),"вне периода",IF(B49="","нет канала",IF(COUNTIF(Показатели!$B$9:$F$9,B49)=0,"неизвестный канал",IF(NOT(ISNUMBER(C49)),"нет суммы","учтена"))))))</f>
        <v/>
      </c>
    </row>
    <row r="50">
      <c r="A50" s="2" t="n"/>
      <c r="B50" s="10" t="n"/>
      <c r="C50" s="11" t="n"/>
      <c r="D50" t="str">
        <f>IF(AND(A50="",B50="",C50=""),"",IF(A50="","нет даты",IF(OR(A50&lt;Показатели!$B$4,A50&gt;Показатели!$B$5),"вне периода",IF(B50="","нет канала",IF(COUNTIF(Показатели!$B$9:$F$9,B50)=0,"неизвестный канал",IF(NOT(ISNUMBER(C50)),"нет суммы","учтена"))))))</f>
        <v/>
      </c>
    </row>
    <row r="51">
      <c r="A51" s="2" t="n"/>
      <c r="B51" s="10" t="n"/>
      <c r="C51" s="11" t="n"/>
      <c r="D51" t="str">
        <f>IF(AND(A51="",B51="",C51=""),"",IF(A51="","нет даты",IF(OR(A51&lt;Показатели!$B$4,A51&gt;Показатели!$B$5),"вне периода",IF(B51="","нет канала",IF(COUNTIF(Показатели!$B$9:$F$9,B51)=0,"неизвестный канал",IF(NOT(ISNUMBER(C51)),"нет суммы","учтена"))))))</f>
        <v/>
      </c>
    </row>
    <row r="52">
      <c r="A52" s="2" t="n"/>
      <c r="B52" s="10" t="n"/>
      <c r="C52" s="11" t="n"/>
      <c r="D52" t="str">
        <f>IF(AND(A52="",B52="",C52=""),"",IF(A52="","нет даты",IF(OR(A52&lt;Показатели!$B$4,A52&gt;Показатели!$B$5),"вне периода",IF(B52="","нет канала",IF(COUNTIF(Показатели!$B$9:$F$9,B52)=0,"неизвестный канал",IF(NOT(ISNUMBER(C52)),"нет суммы","учтена"))))))</f>
        <v/>
      </c>
    </row>
    <row r="53">
      <c r="A53" s="2" t="n"/>
      <c r="B53" s="10" t="n"/>
      <c r="C53" s="11" t="n"/>
      <c r="D53" t="str">
        <f>IF(AND(A53="",B53="",C53=""),"",IF(A53="","нет даты",IF(OR(A53&lt;Показатели!$B$4,A53&gt;Показатели!$B$5),"вне периода",IF(B53="","нет канала",IF(COUNTIF(Показатели!$B$9:$F$9,B53)=0,"неизвестный канал",IF(NOT(ISNUMBER(C53)),"нет суммы","учтена"))))))</f>
        <v/>
      </c>
    </row>
    <row r="54">
      <c r="A54" s="2" t="n"/>
      <c r="B54" s="10" t="n"/>
      <c r="C54" s="11" t="n"/>
      <c r="D54" t="str">
        <f>IF(AND(A54="",B54="",C54=""),"",IF(A54="","нет даты",IF(OR(A54&lt;Показатели!$B$4,A54&gt;Показатели!$B$5),"вне периода",IF(B54="","нет канала",IF(COUNTIF(Показатели!$B$9:$F$9,B54)=0,"неизвестный канал",IF(NOT(ISNUMBER(C54)),"нет суммы","учтена"))))))</f>
        <v/>
      </c>
    </row>
    <row r="55">
      <c r="A55" s="2" t="n"/>
      <c r="B55" s="10" t="n"/>
      <c r="C55" s="11" t="n"/>
      <c r="D55" t="str">
        <f>IF(AND(A55="",B55="",C55=""),"",IF(A55="","нет даты",IF(OR(A55&lt;Показатели!$B$4,A55&gt;Показатели!$B$5),"вне периода",IF(B55="","нет канала",IF(COUNTIF(Показатели!$B$9:$F$9,B55)=0,"неизвестный канал",IF(NOT(ISNUMBER(C55)),"нет суммы","учтена"))))))</f>
        <v/>
      </c>
    </row>
    <row r="56">
      <c r="A56" s="2" t="n"/>
      <c r="B56" s="10" t="n"/>
      <c r="C56" s="11" t="n"/>
      <c r="D56" t="str">
        <f>IF(AND(A56="",B56="",C56=""),"",IF(A56="","нет даты",IF(OR(A56&lt;Показатели!$B$4,A56&gt;Показатели!$B$5),"вне периода",IF(B56="","нет канала",IF(COUNTIF(Показатели!$B$9:$F$9,B56)=0,"неизвестный канал",IF(NOT(ISNUMBER(C56)),"нет суммы","учтена"))))))</f>
        <v/>
      </c>
    </row>
    <row r="57">
      <c r="A57" s="2" t="n"/>
      <c r="B57" s="10" t="n"/>
      <c r="C57" s="11" t="n"/>
      <c r="D57" t="str">
        <f>IF(AND(A57="",B57="",C57=""),"",IF(A57="","нет даты",IF(OR(A57&lt;Показатели!$B$4,A57&gt;Показатели!$B$5),"вне периода",IF(B57="","нет канала",IF(COUNTIF(Показатели!$B$9:$F$9,B57)=0,"неизвестный канал",IF(NOT(ISNUMBER(C57)),"нет суммы","учтена"))))))</f>
        <v/>
      </c>
    </row>
    <row r="58">
      <c r="A58" s="2" t="n"/>
      <c r="B58" s="10" t="n"/>
      <c r="C58" s="11" t="n"/>
      <c r="D58" t="str">
        <f>IF(AND(A58="",B58="",C58=""),"",IF(A58="","нет даты",IF(OR(A58&lt;Показатели!$B$4,A58&gt;Показатели!$B$5),"вне периода",IF(B58="","нет канала",IF(COUNTIF(Показатели!$B$9:$F$9,B58)=0,"неизвестный канал",IF(NOT(ISNUMBER(C58)),"нет суммы","учтена"))))))</f>
        <v/>
      </c>
    </row>
    <row r="59">
      <c r="A59" s="2" t="n"/>
      <c r="B59" s="10" t="n"/>
      <c r="C59" s="11" t="n"/>
      <c r="D59" t="str">
        <f>IF(AND(A59="",B59="",C59=""),"",IF(A59="","нет даты",IF(OR(A59&lt;Показатели!$B$4,A59&gt;Показатели!$B$5),"вне периода",IF(B59="","нет канала",IF(COUNTIF(Показатели!$B$9:$F$9,B59)=0,"неизвестный канал",IF(NOT(ISNUMBER(C59)),"нет суммы","учтена"))))))</f>
        <v/>
      </c>
    </row>
    <row r="60">
      <c r="A60" s="2" t="n"/>
      <c r="B60" s="10" t="n"/>
      <c r="C60" s="11" t="n"/>
      <c r="D60" t="str">
        <f>IF(AND(A60="",B60="",C60=""),"",IF(A60="","нет даты",IF(OR(A60&lt;Показатели!$B$4,A60&gt;Показатели!$B$5),"вне периода",IF(B60="","нет канала",IF(COUNTIF(Показатели!$B$9:$F$9,B60)=0,"неизвестный канал",IF(NOT(ISNUMBER(C60)),"нет суммы","учтена"))))))</f>
        <v/>
      </c>
    </row>
    <row r="61">
      <c r="A61" s="2" t="n"/>
      <c r="B61" s="10" t="n"/>
      <c r="C61" s="11" t="n"/>
      <c r="D61" t="str">
        <f>IF(AND(A61="",B61="",C61=""),"",IF(A61="","нет даты",IF(OR(A61&lt;Показатели!$B$4,A61&gt;Показатели!$B$5),"вне периода",IF(B61="","нет канала",IF(COUNTIF(Показатели!$B$9:$F$9,B61)=0,"неизвестный канал",IF(NOT(ISNUMBER(C61)),"нет суммы","учтена"))))))</f>
        <v/>
      </c>
    </row>
    <row r="62">
      <c r="A62" s="2" t="n"/>
      <c r="B62" s="10" t="n"/>
      <c r="C62" s="11" t="n"/>
      <c r="D62" t="str">
        <f>IF(AND(A62="",B62="",C62=""),"",IF(A62="","нет даты",IF(OR(A62&lt;Показатели!$B$4,A62&gt;Показатели!$B$5),"вне периода",IF(B62="","нет канала",IF(COUNTIF(Показатели!$B$9:$F$9,B62)=0,"неизвестный канал",IF(NOT(ISNUMBER(C62)),"нет суммы","учтена"))))))</f>
        <v/>
      </c>
    </row>
    <row r="63">
      <c r="A63" s="2" t="n"/>
      <c r="B63" s="10" t="n"/>
      <c r="C63" s="11" t="n"/>
      <c r="D63" t="str">
        <f>IF(AND(A63="",B63="",C63=""),"",IF(A63="","нет даты",IF(OR(A63&lt;Показатели!$B$4,A63&gt;Показатели!$B$5),"вне периода",IF(B63="","нет канала",IF(COUNTIF(Показатели!$B$9:$F$9,B63)=0,"неизвестный канал",IF(NOT(ISNUMBER(C63)),"нет суммы","учтена"))))))</f>
        <v/>
      </c>
    </row>
    <row r="64">
      <c r="A64" s="2" t="n"/>
      <c r="B64" s="10" t="n"/>
      <c r="C64" s="11" t="n"/>
      <c r="D64" t="str">
        <f>IF(AND(A64="",B64="",C64=""),"",IF(A64="","нет даты",IF(OR(A64&lt;Показатели!$B$4,A64&gt;Показатели!$B$5),"вне периода",IF(B64="","нет канала",IF(COUNTIF(Показатели!$B$9:$F$9,B64)=0,"неизвестный канал",IF(NOT(ISNUMBER(C64)),"нет суммы","учтена"))))))</f>
        <v/>
      </c>
    </row>
    <row r="65">
      <c r="A65" s="2" t="n"/>
      <c r="B65" s="10" t="n"/>
      <c r="C65" s="11" t="n"/>
      <c r="D65" t="str">
        <f>IF(AND(A65="",B65="",C65=""),"",IF(A65="","нет даты",IF(OR(A65&lt;Показатели!$B$4,A65&gt;Показатели!$B$5),"вне периода",IF(B65="","нет канала",IF(COUNTIF(Показатели!$B$9:$F$9,B65)=0,"неизвестный канал",IF(NOT(ISNUMBER(C65)),"нет суммы","учтена"))))))</f>
        <v/>
      </c>
    </row>
    <row r="66">
      <c r="A66" s="2" t="n"/>
      <c r="B66" s="10" t="n"/>
      <c r="C66" s="11" t="n"/>
      <c r="D66" t="str">
        <f>IF(AND(A66="",B66="",C66=""),"",IF(A66="","нет даты",IF(OR(A66&lt;Показатели!$B$4,A66&gt;Показатели!$B$5),"вне периода",IF(B66="","нет канала",IF(COUNTIF(Показатели!$B$9:$F$9,B66)=0,"неизвестный канал",IF(NOT(ISNUMBER(C66)),"нет суммы","учтена"))))))</f>
        <v/>
      </c>
    </row>
    <row r="67">
      <c r="A67" s="2" t="n"/>
      <c r="B67" s="10" t="n"/>
      <c r="C67" s="11" t="n"/>
      <c r="D67" t="str">
        <f>IF(AND(A67="",B67="",C67=""),"",IF(A67="","нет даты",IF(OR(A67&lt;Показатели!$B$4,A67&gt;Показатели!$B$5),"вне периода",IF(B67="","нет канала",IF(COUNTIF(Показатели!$B$9:$F$9,B67)=0,"неизвестный канал",IF(NOT(ISNUMBER(C67)),"нет суммы","учтена"))))))</f>
        <v/>
      </c>
    </row>
    <row r="68">
      <c r="A68" s="2" t="n"/>
      <c r="B68" s="10" t="n"/>
      <c r="C68" s="11" t="n"/>
      <c r="D68" t="str">
        <f>IF(AND(A68="",B68="",C68=""),"",IF(A68="","нет даты",IF(OR(A68&lt;Показатели!$B$4,A68&gt;Показатели!$B$5),"вне периода",IF(B68="","нет канала",IF(COUNTIF(Показатели!$B$9:$F$9,B68)=0,"неизвестный канал",IF(NOT(ISNUMBER(C68)),"нет суммы","учтена"))))))</f>
        <v/>
      </c>
    </row>
    <row r="69">
      <c r="A69" s="2" t="n"/>
      <c r="B69" s="10" t="n"/>
      <c r="C69" s="11" t="n"/>
      <c r="D69" t="str">
        <f>IF(AND(A69="",B69="",C69=""),"",IF(A69="","нет даты",IF(OR(A69&lt;Показатели!$B$4,A69&gt;Показатели!$B$5),"вне периода",IF(B69="","нет канала",IF(COUNTIF(Показатели!$B$9:$F$9,B69)=0,"неизвестный канал",IF(NOT(ISNUMBER(C69)),"нет суммы","учтена"))))))</f>
        <v/>
      </c>
    </row>
    <row r="70">
      <c r="A70" s="2" t="n"/>
      <c r="B70" s="10" t="n"/>
      <c r="C70" s="11" t="n"/>
      <c r="D70" t="str">
        <f>IF(AND(A70="",B70="",C70=""),"",IF(A70="","нет даты",IF(OR(A70&lt;Показатели!$B$4,A70&gt;Показатели!$B$5),"вне периода",IF(B70="","нет канала",IF(COUNTIF(Показатели!$B$9:$F$9,B70)=0,"неизвестный канал",IF(NOT(ISNUMBER(C70)),"нет суммы","учтена"))))))</f>
        <v/>
      </c>
    </row>
    <row r="71">
      <c r="A71" s="2" t="n"/>
      <c r="B71" s="10" t="n"/>
      <c r="C71" s="11" t="n"/>
      <c r="D71" t="str">
        <f>IF(AND(A71="",B71="",C71=""),"",IF(A71="","нет даты",IF(OR(A71&lt;Показатели!$B$4,A71&gt;Показатели!$B$5),"вне периода",IF(B71="","нет канала",IF(COUNTIF(Показатели!$B$9:$F$9,B71)=0,"неизвестный канал",IF(NOT(ISNUMBER(C71)),"нет суммы","учтена"))))))</f>
        <v/>
      </c>
    </row>
    <row r="72">
      <c r="A72" s="2" t="n"/>
      <c r="B72" s="10" t="n"/>
      <c r="C72" s="11" t="n"/>
      <c r="D72" t="str">
        <f>IF(AND(A72="",B72="",C72=""),"",IF(A72="","нет даты",IF(OR(A72&lt;Показатели!$B$4,A72&gt;Показатели!$B$5),"вне периода",IF(B72="","нет канала",IF(COUNTIF(Показатели!$B$9:$F$9,B72)=0,"неизвестный канал",IF(NOT(ISNUMBER(C72)),"нет суммы","учтена"))))))</f>
        <v/>
      </c>
    </row>
    <row r="73">
      <c r="A73" s="2" t="n"/>
      <c r="B73" s="10" t="n"/>
      <c r="C73" s="11" t="n"/>
      <c r="D73" t="str">
        <f>IF(AND(A73="",B73="",C73=""),"",IF(A73="","нет даты",IF(OR(A73&lt;Показатели!$B$4,A73&gt;Показатели!$B$5),"вне периода",IF(B73="","нет канала",IF(COUNTIF(Показатели!$B$9:$F$9,B73)=0,"неизвестный канал",IF(NOT(ISNUMBER(C73)),"нет суммы","учтена"))))))</f>
        <v/>
      </c>
    </row>
    <row r="74">
      <c r="A74" s="2" t="n"/>
      <c r="B74" s="10" t="n"/>
      <c r="C74" s="11" t="n"/>
      <c r="D74" t="str">
        <f>IF(AND(A74="",B74="",C74=""),"",IF(A74="","нет даты",IF(OR(A74&lt;Показатели!$B$4,A74&gt;Показатели!$B$5),"вне периода",IF(B74="","нет канала",IF(COUNTIF(Показатели!$B$9:$F$9,B74)=0,"неизвестный канал",IF(NOT(ISNUMBER(C74)),"нет суммы","учтена"))))))</f>
        <v/>
      </c>
    </row>
    <row r="75">
      <c r="A75" s="2" t="n"/>
      <c r="B75" s="10" t="n"/>
      <c r="C75" s="11" t="n"/>
      <c r="D75" t="str">
        <f>IF(AND(A75="",B75="",C75=""),"",IF(A75="","нет даты",IF(OR(A75&lt;Показатели!$B$4,A75&gt;Показатели!$B$5),"вне периода",IF(B75="","нет канала",IF(COUNTIF(Показатели!$B$9:$F$9,B75)=0,"неизвестный канал",IF(NOT(ISNUMBER(C75)),"нет суммы","учтена"))))))</f>
        <v/>
      </c>
    </row>
    <row r="76">
      <c r="A76" s="2" t="n"/>
      <c r="B76" s="10" t="n"/>
      <c r="C76" s="11" t="n"/>
      <c r="D76" t="str">
        <f>IF(AND(A76="",B76="",C76=""),"",IF(A76="","нет даты",IF(OR(A76&lt;Показатели!$B$4,A76&gt;Показатели!$B$5),"вне периода",IF(B76="","нет канала",IF(COUNTIF(Показатели!$B$9:$F$9,B76)=0,"неизвестный канал",IF(NOT(ISNUMBER(C76)),"нет суммы","учтена"))))))</f>
        <v/>
      </c>
    </row>
    <row r="77">
      <c r="A77" s="2" t="n"/>
      <c r="B77" s="10" t="n"/>
      <c r="C77" s="11" t="n"/>
      <c r="D77" t="str">
        <f>IF(AND(A77="",B77="",C77=""),"",IF(A77="","нет даты",IF(OR(A77&lt;Показатели!$B$4,A77&gt;Показатели!$B$5),"вне периода",IF(B77="","нет канала",IF(COUNTIF(Показатели!$B$9:$F$9,B77)=0,"неизвестный канал",IF(NOT(ISNUMBER(C77)),"нет суммы","учтена"))))))</f>
        <v/>
      </c>
    </row>
    <row r="78">
      <c r="A78" s="2" t="n"/>
      <c r="B78" s="10" t="n"/>
      <c r="C78" s="11" t="n"/>
      <c r="D78" t="str">
        <f>IF(AND(A78="",B78="",C78=""),"",IF(A78="","нет даты",IF(OR(A78&lt;Показатели!$B$4,A78&gt;Показатели!$B$5),"вне периода",IF(B78="","нет канала",IF(COUNTIF(Показатели!$B$9:$F$9,B78)=0,"неизвестный канал",IF(NOT(ISNUMBER(C78)),"нет суммы","учтена"))))))</f>
        <v/>
      </c>
    </row>
    <row r="79">
      <c r="A79" s="2" t="n"/>
      <c r="B79" s="10" t="n"/>
      <c r="C79" s="11" t="n"/>
      <c r="D79" t="str">
        <f>IF(AND(A79="",B79="",C79=""),"",IF(A79="","нет даты",IF(OR(A79&lt;Показатели!$B$4,A79&gt;Показатели!$B$5),"вне периода",IF(B79="","нет канала",IF(COUNTIF(Показатели!$B$9:$F$9,B79)=0,"неизвестный канал",IF(NOT(ISNUMBER(C79)),"нет суммы","учтена"))))))</f>
        <v/>
      </c>
    </row>
    <row r="80">
      <c r="A80" s="2" t="n"/>
      <c r="B80" s="10" t="n"/>
      <c r="C80" s="11" t="n"/>
      <c r="D80" t="str">
        <f>IF(AND(A80="",B80="",C80=""),"",IF(A80="","нет даты",IF(OR(A80&lt;Показатели!$B$4,A80&gt;Показатели!$B$5),"вне периода",IF(B80="","нет канала",IF(COUNTIF(Показатели!$B$9:$F$9,B80)=0,"неизвестный канал",IF(NOT(ISNUMBER(C80)),"нет суммы","учтена"))))))</f>
        <v/>
      </c>
    </row>
    <row r="81">
      <c r="A81" s="2" t="n"/>
      <c r="B81" s="10" t="n"/>
      <c r="C81" s="11" t="n"/>
      <c r="D81" t="str">
        <f>IF(AND(A81="",B81="",C81=""),"",IF(A81="","нет даты",IF(OR(A81&lt;Показатели!$B$4,A81&gt;Показатели!$B$5),"вне периода",IF(B81="","нет канала",IF(COUNTIF(Показатели!$B$9:$F$9,B81)=0,"неизвестный канал",IF(NOT(ISNUMBER(C81)),"нет суммы","учтена"))))))</f>
        <v/>
      </c>
    </row>
    <row r="82">
      <c r="A82" s="2" t="n"/>
      <c r="B82" s="10" t="n"/>
      <c r="C82" s="11" t="n"/>
      <c r="D82" t="str">
        <f>IF(AND(A82="",B82="",C82=""),"",IF(A82="","нет даты",IF(OR(A82&lt;Показатели!$B$4,A82&gt;Показатели!$B$5),"вне периода",IF(B82="","нет канала",IF(COUNTIF(Показатели!$B$9:$F$9,B82)=0,"неизвестный канал",IF(NOT(ISNUMBER(C82)),"нет суммы","учтена"))))))</f>
        <v/>
      </c>
    </row>
    <row r="83">
      <c r="A83" s="2" t="n"/>
      <c r="B83" s="10" t="n"/>
      <c r="C83" s="11" t="n"/>
      <c r="D83" t="str">
        <f>IF(AND(A83="",B83="",C83=""),"",IF(A83="","нет даты",IF(OR(A83&lt;Показатели!$B$4,A83&gt;Показатели!$B$5),"вне периода",IF(B83="","нет канала",IF(COUNTIF(Показатели!$B$9:$F$9,B83)=0,"неизвестный канал",IF(NOT(ISNUMBER(C83)),"нет суммы","учтена"))))))</f>
        <v/>
      </c>
    </row>
    <row r="84">
      <c r="A84" s="2" t="n"/>
      <c r="B84" s="10" t="n"/>
      <c r="C84" s="11" t="n"/>
      <c r="D84" t="str">
        <f>IF(AND(A84="",B84="",C84=""),"",IF(A84="","нет даты",IF(OR(A84&lt;Показатели!$B$4,A84&gt;Показатели!$B$5),"вне периода",IF(B84="","нет канала",IF(COUNTIF(Показатели!$B$9:$F$9,B84)=0,"неизвестный канал",IF(NOT(ISNUMBER(C84)),"нет суммы","учтена"))))))</f>
        <v/>
      </c>
    </row>
    <row r="85">
      <c r="A85" s="2" t="n"/>
      <c r="B85" s="10" t="n"/>
      <c r="C85" s="11" t="n"/>
      <c r="D85" t="str">
        <f>IF(AND(A85="",B85="",C85=""),"",IF(A85="","нет даты",IF(OR(A85&lt;Показатели!$B$4,A85&gt;Показатели!$B$5),"вне периода",IF(B85="","нет канала",IF(COUNTIF(Показатели!$B$9:$F$9,B85)=0,"неизвестный канал",IF(NOT(ISNUMBER(C85)),"нет суммы","учтена"))))))</f>
        <v/>
      </c>
    </row>
    <row r="86">
      <c r="A86" s="2" t="n"/>
      <c r="B86" s="10" t="n"/>
      <c r="C86" s="11" t="n"/>
      <c r="D86" t="str">
        <f>IF(AND(A86="",B86="",C86=""),"",IF(A86="","нет даты",IF(OR(A86&lt;Показатели!$B$4,A86&gt;Показатели!$B$5),"вне периода",IF(B86="","нет канала",IF(COUNTIF(Показатели!$B$9:$F$9,B86)=0,"неизвестный канал",IF(NOT(ISNUMBER(C86)),"нет суммы","учтена"))))))</f>
        <v/>
      </c>
    </row>
    <row r="87">
      <c r="A87" s="2" t="n"/>
      <c r="B87" s="10" t="n"/>
      <c r="C87" s="11" t="n"/>
      <c r="D87" t="str">
        <f>IF(AND(A87="",B87="",C87=""),"",IF(A87="","нет даты",IF(OR(A87&lt;Показатели!$B$4,A87&gt;Показатели!$B$5),"вне периода",IF(B87="","нет канала",IF(COUNTIF(Показатели!$B$9:$F$9,B87)=0,"неизвестный канал",IF(NOT(ISNUMBER(C87)),"нет суммы","учтена"))))))</f>
        <v/>
      </c>
    </row>
    <row r="88">
      <c r="A88" s="2" t="n"/>
      <c r="B88" s="10" t="n"/>
      <c r="C88" s="11" t="n"/>
      <c r="D88" t="str">
        <f>IF(AND(A88="",B88="",C88=""),"",IF(A88="","нет даты",IF(OR(A88&lt;Показатели!$B$4,A88&gt;Показатели!$B$5),"вне периода",IF(B88="","нет канала",IF(COUNTIF(Показатели!$B$9:$F$9,B88)=0,"неизвестный канал",IF(NOT(ISNUMBER(C88)),"нет суммы","учтена"))))))</f>
        <v/>
      </c>
    </row>
    <row r="89">
      <c r="A89" s="2" t="n"/>
      <c r="B89" s="10" t="n"/>
      <c r="C89" s="11" t="n"/>
      <c r="D89" t="str">
        <f>IF(AND(A89="",B89="",C89=""),"",IF(A89="","нет даты",IF(OR(A89&lt;Показатели!$B$4,A89&gt;Показатели!$B$5),"вне периода",IF(B89="","нет канала",IF(COUNTIF(Показатели!$B$9:$F$9,B89)=0,"неизвестный канал",IF(NOT(ISNUMBER(C89)),"нет суммы","учтена"))))))</f>
        <v/>
      </c>
    </row>
    <row r="90">
      <c r="A90" s="2" t="n"/>
      <c r="B90" s="10" t="n"/>
      <c r="C90" s="11" t="n"/>
      <c r="D90" t="str">
        <f>IF(AND(A90="",B90="",C90=""),"",IF(A90="","нет даты",IF(OR(A90&lt;Показатели!$B$4,A90&gt;Показатели!$B$5),"вне периода",IF(B90="","нет канала",IF(COUNTIF(Показатели!$B$9:$F$9,B90)=0,"неизвестный канал",IF(NOT(ISNUMBER(C90)),"нет суммы","учтена"))))))</f>
        <v/>
      </c>
    </row>
    <row r="91">
      <c r="A91" s="2" t="n"/>
      <c r="B91" s="10" t="n"/>
      <c r="C91" s="11" t="n"/>
      <c r="D91" t="str">
        <f>IF(AND(A91="",B91="",C91=""),"",IF(A91="","нет даты",IF(OR(A91&lt;Показатели!$B$4,A91&gt;Показатели!$B$5),"вне периода",IF(B91="","нет канала",IF(COUNTIF(Показатели!$B$9:$F$9,B91)=0,"неизвестный канал",IF(NOT(ISNUMBER(C91)),"нет суммы","учтена"))))))</f>
        <v/>
      </c>
    </row>
    <row r="92">
      <c r="A92" s="2" t="n"/>
      <c r="B92" s="10" t="n"/>
      <c r="C92" s="11" t="n"/>
      <c r="D92" t="str">
        <f>IF(AND(A92="",B92="",C92=""),"",IF(A92="","нет даты",IF(OR(A92&lt;Показатели!$B$4,A92&gt;Показатели!$B$5),"вне периода",IF(B92="","нет канала",IF(COUNTIF(Показатели!$B$9:$F$9,B92)=0,"неизвестный канал",IF(NOT(ISNUMBER(C92)),"нет суммы","учтена"))))))</f>
        <v/>
      </c>
    </row>
    <row r="93">
      <c r="A93" s="2" t="n"/>
      <c r="B93" s="10" t="n"/>
      <c r="C93" s="11" t="n"/>
      <c r="D93" t="str">
        <f>IF(AND(A93="",B93="",C93=""),"",IF(A93="","нет даты",IF(OR(A93&lt;Показатели!$B$4,A93&gt;Показатели!$B$5),"вне периода",IF(B93="","нет канала",IF(COUNTIF(Показатели!$B$9:$F$9,B93)=0,"неизвестный канал",IF(NOT(ISNUMBER(C93)),"нет суммы","учтена"))))))</f>
        <v/>
      </c>
    </row>
    <row r="94">
      <c r="A94" s="2" t="n"/>
      <c r="B94" s="10" t="n"/>
      <c r="C94" s="11" t="n"/>
      <c r="D94" t="str">
        <f>IF(AND(A94="",B94="",C94=""),"",IF(A94="","нет даты",IF(OR(A94&lt;Показатели!$B$4,A94&gt;Показатели!$B$5),"вне периода",IF(B94="","нет канала",IF(COUNTIF(Показатели!$B$9:$F$9,B94)=0,"неизвестный канал",IF(NOT(ISNUMBER(C94)),"нет суммы","учтена"))))))</f>
        <v/>
      </c>
    </row>
    <row r="95">
      <c r="A95" s="2" t="n"/>
      <c r="B95" s="10" t="n"/>
      <c r="C95" s="11" t="n"/>
      <c r="D95" t="str">
        <f>IF(AND(A95="",B95="",C95=""),"",IF(A95="","нет даты",IF(OR(A95&lt;Показатели!$B$4,A95&gt;Показатели!$B$5),"вне периода",IF(B95="","нет канала",IF(COUNTIF(Показатели!$B$9:$F$9,B95)=0,"неизвестный канал",IF(NOT(ISNUMBER(C95)),"нет суммы","учтена"))))))</f>
        <v/>
      </c>
    </row>
    <row r="96">
      <c r="A96" s="2" t="n"/>
      <c r="B96" s="10" t="n"/>
      <c r="C96" s="11" t="n"/>
      <c r="D96" t="str">
        <f>IF(AND(A96="",B96="",C96=""),"",IF(A96="","нет даты",IF(OR(A96&lt;Показатели!$B$4,A96&gt;Показатели!$B$5),"вне периода",IF(B96="","нет канала",IF(COUNTIF(Показатели!$B$9:$F$9,B96)=0,"неизвестный канал",IF(NOT(ISNUMBER(C96)),"нет суммы","учтена"))))))</f>
        <v/>
      </c>
    </row>
    <row r="97">
      <c r="A97" s="2" t="n"/>
      <c r="B97" s="10" t="n"/>
      <c r="C97" s="11" t="n"/>
      <c r="D97" t="str">
        <f>IF(AND(A97="",B97="",C97=""),"",IF(A97="","нет даты",IF(OR(A97&lt;Показатели!$B$4,A97&gt;Показатели!$B$5),"вне периода",IF(B97="","нет канала",IF(COUNTIF(Показатели!$B$9:$F$9,B97)=0,"неизвестный канал",IF(NOT(ISNUMBER(C97)),"нет суммы","учтена"))))))</f>
        <v/>
      </c>
    </row>
    <row r="98">
      <c r="A98" s="2" t="n"/>
      <c r="B98" s="10" t="n"/>
      <c r="C98" s="11" t="n"/>
      <c r="D98" t="str">
        <f>IF(AND(A98="",B98="",C98=""),"",IF(A98="","нет даты",IF(OR(A98&lt;Показатели!$B$4,A98&gt;Показатели!$B$5),"вне периода",IF(B98="","нет канала",IF(COUNTIF(Показатели!$B$9:$F$9,B98)=0,"неизвестный канал",IF(NOT(ISNUMBER(C98)),"нет суммы","учтена"))))))</f>
        <v/>
      </c>
    </row>
    <row r="99">
      <c r="A99" s="2" t="n"/>
      <c r="B99" s="10" t="n"/>
      <c r="C99" s="11" t="n"/>
      <c r="D99" t="str">
        <f>IF(AND(A99="",B99="",C99=""),"",IF(A99="","нет даты",IF(OR(A99&lt;Показатели!$B$4,A99&gt;Показатели!$B$5),"вне периода",IF(B99="","нет канала",IF(COUNTIF(Показатели!$B$9:$F$9,B99)=0,"неизвестный канал",IF(NOT(ISNUMBER(C99)),"нет суммы","учтена"))))))</f>
        <v/>
      </c>
    </row>
    <row r="100">
      <c r="A100" s="2" t="n"/>
      <c r="B100" s="10" t="n"/>
      <c r="C100" s="11" t="n"/>
      <c r="D100" t="str">
        <f>IF(AND(A100="",B100="",C100=""),"",IF(A100="","нет даты",IF(OR(A100&lt;Показатели!$B$4,A100&gt;Показатели!$B$5),"вне периода",IF(B100="","нет канала",IF(COUNTIF(Показатели!$B$9:$F$9,B100)=0,"неизвестный канал",IF(NOT(ISNUMBER(C100)),"нет суммы","учтена"))))))</f>
        <v/>
      </c>
    </row>
    <row r="101">
      <c r="A101" s="2" t="n"/>
      <c r="B101" s="10" t="n"/>
      <c r="C101" s="11" t="n"/>
      <c r="D101" t="str">
        <f>IF(AND(A101="",B101="",C101=""),"",IF(A101="","нет даты",IF(OR(A101&lt;Показатели!$B$4,A101&gt;Показатели!$B$5),"вне периода",IF(B101="","нет канала",IF(COUNTIF(Показатели!$B$9:$F$9,B101)=0,"неизвестный канал",IF(NOT(ISNUMBER(C101)),"нет суммы","учтена"))))))</f>
        <v/>
      </c>
    </row>
  </sheetData>
  <dataValidations count="1">
    <dataValidation sqref="B2:B101" showDropDown="0" showInputMessage="0" showErrorMessage="0" allowBlank="1" type="list">
      <formula1>Показатели!$B$9:$F$9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2026-11-03T20:23:53Z</dcterms:created>
  <dcterms:modified xsi:type="dcterms:W3CDTF">2026-11-03T20:23:53Z</dcterms:modified>
</cp:coreProperties>
</file>