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водные" sheetId="1" state="visible" r:id="rId1"/>
    <sheet name="Переписки" sheetId="2" state="visible" r:id="rId2"/>
    <sheet name="Сводка" sheetId="3" state="visible" r:id="rId3"/>
    <sheet name="Как пользоватьс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1" fillId="0" borderId="0" applyAlignment="1" pivotButton="0" quotePrefix="0" xfId="0">
      <alignment wrapText="1"/>
    </xf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</cols>
  <sheetData>
    <row r="1">
      <c r="A1" s="1" t="inlineStr">
        <is>
          <t>Вводные: период и правила сводки</t>
        </is>
      </c>
    </row>
    <row r="3">
      <c r="A3" t="inlineStr">
        <is>
          <t>Начало периода (первое сообщение не раньше)</t>
        </is>
      </c>
      <c r="B3" s="2" t="n">
        <v>46296</v>
      </c>
    </row>
    <row r="4">
      <c r="A4" t="inlineStr">
        <is>
          <t>Дата среза (конец периода)</t>
        </is>
      </c>
      <c r="B4" s="2" t="n">
        <v>46326</v>
      </c>
    </row>
    <row r="5">
      <c r="A5" t="inlineStr">
        <is>
          <t>Через сколько дней молчания напоминать</t>
        </is>
      </c>
      <c r="B5" s="3" t="n">
        <v>2</v>
      </c>
    </row>
    <row r="6">
      <c r="A6" t="inlineStr">
        <is>
          <t>Через сколько дней молчания считать переписку закрытой</t>
        </is>
      </c>
      <c r="B6" s="3" t="n">
        <v>14</v>
      </c>
    </row>
    <row r="7">
      <c r="A7" t="inlineStr">
        <is>
          <t>Быстрый первый ответ, минут не больше</t>
        </is>
      </c>
      <c r="B7" s="3" t="n">
        <v>15</v>
      </c>
    </row>
    <row r="8">
      <c r="A8" t="inlineStr">
        <is>
          <t>Минимум переписок для вывода</t>
        </is>
      </c>
      <c r="B8" s="3" t="n">
        <v>20</v>
      </c>
    </row>
    <row r="10">
      <c r="A10" t="inlineStr">
        <is>
          <t>Жёлтые ячейки меняются. Учебные данные: домашняя кондитерская, октябрь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0" customWidth="1" min="4" max="4"/>
    <col width="20" customWidth="1" min="5" max="5"/>
    <col width="12" customWidth="1" min="6" max="6"/>
    <col width="11" customWidth="1" min="7" max="7"/>
    <col width="11" customWidth="1" min="8" max="8"/>
    <col width="12" customWidth="1" min="9" max="9"/>
    <col width="30" customWidth="1" min="10" max="10"/>
    <col width="8" customWidth="1" min="11" max="11"/>
    <col width="9" customWidth="1" min="12" max="12"/>
    <col width="8" customWidth="1" min="13" max="13"/>
    <col width="9" customWidth="1" min="14" max="14"/>
    <col width="10" customWidth="1" min="15" max="15"/>
    <col width="9" customWidth="1" min="16" max="16"/>
    <col width="9" customWidth="1" min="17" max="17"/>
    <col width="26" customWidth="1" min="18" max="18"/>
    <col width="8" customWidth="1" min="19" max="19"/>
  </cols>
  <sheetData>
    <row r="1">
      <c r="A1" s="4" t="inlineStr">
        <is>
          <t>Дата первого сообщения</t>
        </is>
      </c>
      <c r="B1" s="4" t="inlineStr">
        <is>
          <t>Клиент</t>
        </is>
      </c>
      <c r="C1" s="4" t="inlineStr">
        <is>
          <t>Канал</t>
        </is>
      </c>
      <c r="D1" s="4" t="inlineStr">
        <is>
          <t>Минут до первого ответа</t>
        </is>
      </c>
      <c r="E1" s="4" t="inlineStr">
        <is>
          <t>Дошли до этапа</t>
        </is>
      </c>
      <c r="F1" s="4" t="inlineStr">
        <is>
          <t>Дата оплаты</t>
        </is>
      </c>
      <c r="G1" s="4" t="inlineStr">
        <is>
          <t>Сумма оплаты, ₽</t>
        </is>
      </c>
      <c r="H1" s="4" t="inlineStr">
        <is>
          <t>Последним написал</t>
        </is>
      </c>
      <c r="I1" s="4" t="inlineStr">
        <is>
          <t>Дата последнего сообщения</t>
        </is>
      </c>
      <c r="J1" s="4" t="inlineStr">
        <is>
          <t>Заметка</t>
        </is>
      </c>
      <c r="K1" s="4" t="inlineStr">
        <is>
          <t>В периоде</t>
        </is>
      </c>
      <c r="L1" s="4" t="inlineStr">
        <is>
          <t>Учитывать</t>
        </is>
      </c>
      <c r="M1" s="4" t="inlineStr">
        <is>
          <t>Этап, номер</t>
        </is>
      </c>
      <c r="N1" s="4" t="inlineStr">
        <is>
          <t>Оплачено к срезу</t>
        </is>
      </c>
      <c r="O1" s="4" t="inlineStr">
        <is>
          <t>Скорость ответа</t>
        </is>
      </c>
      <c r="P1" s="4" t="inlineStr">
        <is>
          <t>Напомнить</t>
        </is>
      </c>
      <c r="Q1" s="4" t="inlineStr">
        <is>
          <t>Ждёт ответа</t>
        </is>
      </c>
      <c r="R1" s="4" t="inlineStr">
        <is>
          <t>Ошибка</t>
        </is>
      </c>
      <c r="S1" s="4" t="inlineStr">
        <is>
          <t>Есть ошибка</t>
        </is>
      </c>
    </row>
    <row r="2">
      <c r="A2" s="2" t="n">
        <v>46294</v>
      </c>
      <c r="B2" s="3" t="inlineStr">
        <is>
          <t>@sofia_n</t>
        </is>
      </c>
      <c r="C2" s="3" t="inlineStr">
        <is>
          <t>Telegram</t>
        </is>
      </c>
      <c r="D2" s="3" t="n">
        <v>10</v>
      </c>
      <c r="E2" s="3" t="inlineStr">
        <is>
          <t>Оплачено</t>
        </is>
      </c>
      <c r="F2" s="2" t="n">
        <v>46296</v>
      </c>
      <c r="G2" s="3" t="n">
        <v>5000</v>
      </c>
      <c r="H2" s="3" t="inlineStr">
        <is>
          <t>мы</t>
        </is>
      </c>
      <c r="I2" s="2" t="n">
        <v>46296</v>
      </c>
      <c r="J2" s="3" t="inlineStr">
        <is>
          <t>Переписка начата в сентябре</t>
        </is>
      </c>
      <c r="K2">
        <f>IF(AND(ISNUMBER(A2),A2&gt;=Вводные!$B$3,A2&lt;=Вводные!$B$4),1,0)</f>
        <v>0.0</v>
      </c>
      <c r="L2">
        <f>IF(AND(K2=1,B2&lt;&gt;"",COUNTIFS(B$2:B2,B2,K$2:K2,1)=1),1,0)</f>
        <v>0.0</v>
      </c>
      <c r="M2">
        <f>IF(OR(L2=0,COUNTIF(Сводка!$A$5:$A$9,E2)=0),0,IF(AND(E2="Оплачено",ISNUMBER(F2),F2&gt;Вводные!$B$4),4,MATCH(E2,Сводка!$A$5:$A$9,0)))</f>
        <v>0.0</v>
      </c>
      <c r="N2">
        <f>IF(M2=5,1,0)</f>
        <v>0.0</v>
      </c>
      <c r="O2" t="str">
        <f>IF(L2=0,"",IF(D2&lt;=Вводные!$B$7,"быстро","медленно"))</f>
        <v/>
      </c>
      <c r="P2">
        <f>IF(AND(L2=1,M2&lt;5,H2="мы",ISNUMBER(I2),I2&lt;=Вводные!$B$4-Вводные!$B$5,I2&gt;=Вводные!$B$4-Вводные!$B$6),1,0)</f>
        <v>0.0</v>
      </c>
      <c r="Q2">
        <f>IF(AND(L2=1,M2&lt;5,H2="клиент",ISNUMBER(I2),I2&lt;=Вводные!$B$4),1,0)</f>
        <v>0.0</v>
      </c>
      <c r="R2" t="str">
        <f>IF(A2="","",IF(NOT(ISNUMBER(A2)),"дата не распознана",IF(OR(B2="",C2="",NOT(ISNUMBER(D2)),E2="",H2="",NOT(ISNUMBER(I2))),"пустое поле",IF(COUNTIF(Сводка!$A$16:$A$18,C2)=0,"неизвестный канал",IF(COUNTIF(Сводка!$A$5:$A$9,E2)=0,"неизвестный этап",IF(AND(H2&lt;&gt;"мы",H2&lt;&gt;"клиент"),"последним написал: мы или клиент",IF(D2&lt;0,"время ответа меньше нуля",IF(I2&lt;A2,"последнее сообщение раньше первого",IF(E2="Оплачено",IF(OR(NOT(ISNUMBER(F2)),NOT(ISNUMBER(G2))),"нет даты или суммы оплаты",IF(F2&lt;A2,"оплата раньше первого сообщения","")),IF(OR(F2&lt;&gt;"",G2&lt;&gt;""),"оплата указана, а этап не «Оплачено»",""))))))))))</f>
        <v/>
      </c>
      <c r="S2">
        <f>IF(R2="",0,1)</f>
        <v>0.0</v>
      </c>
    </row>
    <row r="3">
      <c r="A3" s="2" t="n">
        <v>46296</v>
      </c>
      <c r="B3" s="3" t="inlineStr">
        <is>
          <t>@guest_1012</t>
        </is>
      </c>
      <c r="C3" s="3" t="inlineStr">
        <is>
          <t>Telegram</t>
        </is>
      </c>
      <c r="D3" s="3" t="n">
        <v>12</v>
      </c>
      <c r="E3" s="3" t="inlineStr">
        <is>
          <t>Ответили</t>
        </is>
      </c>
      <c r="F3" s="2" t="n"/>
      <c r="G3" s="3" t="n"/>
      <c r="H3" s="3" t="inlineStr">
        <is>
          <t>мы</t>
        </is>
      </c>
      <c r="I3" s="2" t="n">
        <v>46296</v>
      </c>
      <c r="J3" s="3" t="n"/>
      <c r="K3">
        <f>IF(AND(ISNUMBER(A3),A3&gt;=Вводные!$B$3,A3&lt;=Вводные!$B$4),1,0)</f>
        <v>1.0</v>
      </c>
      <c r="L3">
        <f>IF(AND(K3=1,B3&lt;&gt;"",COUNTIFS(B$2:B3,B3,K$2:K3,1)=1),1,0)</f>
        <v>1.0</v>
      </c>
      <c r="M3">
        <f>IF(OR(L3=0,COUNTIF(Сводка!$A$5:$A$9,E3)=0),0,IF(AND(E3="Оплачено",ISNUMBER(F3),F3&gt;Вводные!$B$4),4,MATCH(E3,Сводка!$A$5:$A$9,0)))</f>
        <v>1.0</v>
      </c>
      <c r="N3">
        <f>IF(M3=5,1,0)</f>
        <v>0.0</v>
      </c>
      <c r="O3" t="str">
        <f>IF(L3=0,"",IF(D3&lt;=Вводные!$B$7,"быстро","медленно"))</f>
        <v>быстро</v>
      </c>
      <c r="P3">
        <f>IF(AND(L3=1,M3&lt;5,H3="мы",ISNUMBER(I3),I3&lt;=Вводные!$B$4-Вводные!$B$5,I3&gt;=Вводные!$B$4-Вводные!$B$6),1,0)</f>
        <v>0.0</v>
      </c>
      <c r="Q3">
        <f>IF(AND(L3=1,M3&lt;5,H3="клиент",ISNUMBER(I3),I3&lt;=Вводные!$B$4),1,0)</f>
        <v>0.0</v>
      </c>
      <c r="R3" t="str">
        <f>IF(A3="","",IF(NOT(ISNUMBER(A3)),"дата не распознана",IF(OR(B3="",C3="",NOT(ISNUMBER(D3)),E3="",H3="",NOT(ISNUMBER(I3))),"пустое поле",IF(COUNTIF(Сводка!$A$16:$A$18,C3)=0,"неизвестный канал",IF(COUNTIF(Сводка!$A$5:$A$9,E3)=0,"неизвестный этап",IF(AND(H3&lt;&gt;"мы",H3&lt;&gt;"клиент"),"последним написал: мы или клиент",IF(D3&lt;0,"время ответа меньше нуля",IF(I3&lt;A3,"последнее сообщение раньше первого",IF(E3="Оплачено",IF(OR(NOT(ISNUMBER(F3)),NOT(ISNUMBER(G3))),"нет даты или суммы оплаты",IF(F3&lt;A3,"оплата раньше первого сообщения","")),IF(OR(F3&lt;&gt;"",G3&lt;&gt;""),"оплата указана, а этап не «Оплачено»",""))))))))))</f>
        <v/>
      </c>
      <c r="S3">
        <f>IF(R3="",0,1)</f>
        <v>0.0</v>
      </c>
    </row>
    <row r="4">
      <c r="A4" s="2" t="n">
        <v>46297</v>
      </c>
      <c r="B4" s="3" t="inlineStr">
        <is>
          <t>@anna_k</t>
        </is>
      </c>
      <c r="C4" s="3" t="inlineStr">
        <is>
          <t>Telegram</t>
        </is>
      </c>
      <c r="D4" s="3" t="n">
        <v>6</v>
      </c>
      <c r="E4" s="3" t="inlineStr">
        <is>
          <t>Оплачено</t>
        </is>
      </c>
      <c r="F4" s="2" t="n">
        <v>46298</v>
      </c>
      <c r="G4" s="3" t="n">
        <v>4200</v>
      </c>
      <c r="H4" s="3" t="inlineStr">
        <is>
          <t>мы</t>
        </is>
      </c>
      <c r="I4" s="2" t="n">
        <v>46299</v>
      </c>
      <c r="J4" s="3" t="n"/>
      <c r="K4">
        <f>IF(AND(ISNUMBER(A4),A4&gt;=Вводные!$B$3,A4&lt;=Вводные!$B$4),1,0)</f>
        <v>1.0</v>
      </c>
      <c r="L4">
        <f>IF(AND(K4=1,B4&lt;&gt;"",COUNTIFS(B$2:B4,B4,K$2:K4,1)=1),1,0)</f>
        <v>1.0</v>
      </c>
      <c r="M4">
        <f>IF(OR(L4=0,COUNTIF(Сводка!$A$5:$A$9,E4)=0),0,IF(AND(E4="Оплачено",ISNUMBER(F4),F4&gt;Вводные!$B$4),4,MATCH(E4,Сводка!$A$5:$A$9,0)))</f>
        <v>5.0</v>
      </c>
      <c r="N4">
        <f>IF(M4=5,1,0)</f>
        <v>1.0</v>
      </c>
      <c r="O4" t="str">
        <f>IF(L4=0,"",IF(D4&lt;=Вводные!$B$7,"быстро","медленно"))</f>
        <v>быстро</v>
      </c>
      <c r="P4">
        <f>IF(AND(L4=1,M4&lt;5,H4="мы",ISNUMBER(I4),I4&lt;=Вводные!$B$4-Вводные!$B$5,I4&gt;=Вводные!$B$4-Вводные!$B$6),1,0)</f>
        <v>0.0</v>
      </c>
      <c r="Q4">
        <f>IF(AND(L4=1,M4&lt;5,H4="клиент",ISNUMBER(I4),I4&lt;=Вводные!$B$4),1,0)</f>
        <v>0.0</v>
      </c>
      <c r="R4" t="str">
        <f>IF(A4="","",IF(NOT(ISNUMBER(A4)),"дата не распознана",IF(OR(B4="",C4="",NOT(ISNUMBER(D4)),E4="",H4="",NOT(ISNUMBER(I4))),"пустое поле",IF(COUNTIF(Сводка!$A$16:$A$18,C4)=0,"неизвестный канал",IF(COUNTIF(Сводка!$A$5:$A$9,E4)=0,"неизвестный этап",IF(AND(H4&lt;&gt;"мы",H4&lt;&gt;"клиент"),"последним написал: мы или клиент",IF(D4&lt;0,"время ответа меньше нуля",IF(I4&lt;A4,"последнее сообщение раньше первого",IF(E4="Оплачено",IF(OR(NOT(ISNUMBER(F4)),NOT(ISNUMBER(G4))),"нет даты или суммы оплаты",IF(F4&lt;A4,"оплата раньше первого сообщения","")),IF(OR(F4&lt;&gt;"",G4&lt;&gt;""),"оплата указана, а этап не «Оплачено»",""))))))))))</f>
        <v/>
      </c>
      <c r="S4">
        <f>IF(R4="",0,1)</f>
        <v>0.0</v>
      </c>
    </row>
    <row r="5">
      <c r="A5" s="2" t="n">
        <v>46297</v>
      </c>
      <c r="B5" s="3" t="inlineStr">
        <is>
          <t>Авито: Светлана</t>
        </is>
      </c>
      <c r="C5" s="3" t="inlineStr">
        <is>
          <t>Авито</t>
        </is>
      </c>
      <c r="D5" s="3" t="n">
        <v>420</v>
      </c>
      <c r="E5" s="3" t="inlineStr">
        <is>
          <t>Ответили</t>
        </is>
      </c>
      <c r="F5" s="2" t="n"/>
      <c r="G5" s="3" t="n"/>
      <c r="H5" s="3" t="inlineStr">
        <is>
          <t>мы</t>
        </is>
      </c>
      <c r="I5" s="2" t="n">
        <v>46297</v>
      </c>
      <c r="J5" s="3" t="n"/>
      <c r="K5">
        <f>IF(AND(ISNUMBER(A5),A5&gt;=Вводные!$B$3,A5&lt;=Вводные!$B$4),1,0)</f>
        <v>1.0</v>
      </c>
      <c r="L5">
        <f>IF(AND(K5=1,B5&lt;&gt;"",COUNTIFS(B$2:B5,B5,K$2:K5,1)=1),1,0)</f>
        <v>1.0</v>
      </c>
      <c r="M5">
        <f>IF(OR(L5=0,COUNTIF(Сводка!$A$5:$A$9,E5)=0),0,IF(AND(E5="Оплачено",ISNUMBER(F5),F5&gt;Вводные!$B$4),4,MATCH(E5,Сводка!$A$5:$A$9,0)))</f>
        <v>1.0</v>
      </c>
      <c r="N5">
        <f>IF(M5=5,1,0)</f>
        <v>0.0</v>
      </c>
      <c r="O5" t="str">
        <f>IF(L5=0,"",IF(D5&lt;=Вводные!$B$7,"быстро","медленно"))</f>
        <v>медленно</v>
      </c>
      <c r="P5">
        <f>IF(AND(L5=1,M5&lt;5,H5="мы",ISNUMBER(I5),I5&lt;=Вводные!$B$4-Вводные!$B$5,I5&gt;=Вводные!$B$4-Вводные!$B$6),1,0)</f>
        <v>0.0</v>
      </c>
      <c r="Q5">
        <f>IF(AND(L5=1,M5&lt;5,H5="клиент",ISNUMBER(I5),I5&lt;=Вводные!$B$4),1,0)</f>
        <v>0.0</v>
      </c>
      <c r="R5" t="str">
        <f>IF(A5="","",IF(NOT(ISNUMBER(A5)),"дата не распознана",IF(OR(B5="",C5="",NOT(ISNUMBER(D5)),E5="",H5="",NOT(ISNUMBER(I5))),"пустое поле",IF(COUNTIF(Сводка!$A$16:$A$18,C5)=0,"неизвестный канал",IF(COUNTIF(Сводка!$A$5:$A$9,E5)=0,"неизвестный этап",IF(AND(H5&lt;&gt;"мы",H5&lt;&gt;"клиент"),"последним написал: мы или клиент",IF(D5&lt;0,"время ответа меньше нуля",IF(I5&lt;A5,"последнее сообщение раньше первого",IF(E5="Оплачено",IF(OR(NOT(ISNUMBER(F5)),NOT(ISNUMBER(G5))),"нет даты или суммы оплаты",IF(F5&lt;A5,"оплата раньше первого сообщения","")),IF(OR(F5&lt;&gt;"",G5&lt;&gt;""),"оплата указана, а этап не «Оплачено»",""))))))))))</f>
        <v/>
      </c>
      <c r="S5">
        <f>IF(R5="",0,1)</f>
        <v>0.0</v>
      </c>
    </row>
    <row r="6">
      <c r="A6" s="2" t="n">
        <v>46298</v>
      </c>
      <c r="B6" s="3" t="inlineStr">
        <is>
          <t>id 51203</t>
        </is>
      </c>
      <c r="C6" s="3" t="inlineStr">
        <is>
          <t>ВКонтакте</t>
        </is>
      </c>
      <c r="D6" s="3" t="n">
        <v>12</v>
      </c>
      <c r="E6" s="3" t="inlineStr">
        <is>
          <t>Оплачено</t>
        </is>
      </c>
      <c r="F6" s="2" t="n">
        <v>46300</v>
      </c>
      <c r="G6" s="3" t="n">
        <v>5600</v>
      </c>
      <c r="H6" s="3" t="inlineStr">
        <is>
          <t>клиент</t>
        </is>
      </c>
      <c r="I6" s="2" t="n">
        <v>46301</v>
      </c>
      <c r="J6" s="3" t="n"/>
      <c r="K6">
        <f>IF(AND(ISNUMBER(A6),A6&gt;=Вводные!$B$3,A6&lt;=Вводные!$B$4),1,0)</f>
        <v>1.0</v>
      </c>
      <c r="L6">
        <f>IF(AND(K6=1,B6&lt;&gt;"",COUNTIFS(B$2:B6,B6,K$2:K6,1)=1),1,0)</f>
        <v>1.0</v>
      </c>
      <c r="M6">
        <f>IF(OR(L6=0,COUNTIF(Сводка!$A$5:$A$9,E6)=0),0,IF(AND(E6="Оплачено",ISNUMBER(F6),F6&gt;Вводные!$B$4),4,MATCH(E6,Сводка!$A$5:$A$9,0)))</f>
        <v>5.0</v>
      </c>
      <c r="N6">
        <f>IF(M6=5,1,0)</f>
        <v>1.0</v>
      </c>
      <c r="O6" t="str">
        <f>IF(L6=0,"",IF(D6&lt;=Вводные!$B$7,"быстро","медленно"))</f>
        <v>быстро</v>
      </c>
      <c r="P6">
        <f>IF(AND(L6=1,M6&lt;5,H6="мы",ISNUMBER(I6),I6&lt;=Вводные!$B$4-Вводные!$B$5,I6&gt;=Вводные!$B$4-Вводные!$B$6),1,0)</f>
        <v>0.0</v>
      </c>
      <c r="Q6">
        <f>IF(AND(L6=1,M6&lt;5,H6="клиент",ISNUMBER(I6),I6&lt;=Вводные!$B$4),1,0)</f>
        <v>0.0</v>
      </c>
      <c r="R6" t="str">
        <f>IF(A6="","",IF(NOT(ISNUMBER(A6)),"дата не распознана",IF(OR(B6="",C6="",NOT(ISNUMBER(D6)),E6="",H6="",NOT(ISNUMBER(I6))),"пустое поле",IF(COUNTIF(Сводка!$A$16:$A$18,C6)=0,"неизвестный канал",IF(COUNTIF(Сводка!$A$5:$A$9,E6)=0,"неизвестный этап",IF(AND(H6&lt;&gt;"мы",H6&lt;&gt;"клиент"),"последним написал: мы или клиент",IF(D6&lt;0,"время ответа меньше нуля",IF(I6&lt;A6,"последнее сообщение раньше первого",IF(E6="Оплачено",IF(OR(NOT(ISNUMBER(F6)),NOT(ISNUMBER(G6))),"нет даты или суммы оплаты",IF(F6&lt;A6,"оплата раньше первого сообщения","")),IF(OR(F6&lt;&gt;"",G6&lt;&gt;""),"оплата указана, а этап не «Оплачено»",""))))))))))</f>
        <v/>
      </c>
      <c r="S6">
        <f>IF(R6="",0,1)</f>
        <v>0.0</v>
      </c>
    </row>
    <row r="7">
      <c r="A7" s="2" t="n">
        <v>46299</v>
      </c>
      <c r="B7" s="3" t="inlineStr">
        <is>
          <t>@pavel_t</t>
        </is>
      </c>
      <c r="C7" s="3" t="inlineStr">
        <is>
          <t>Telegram</t>
        </is>
      </c>
      <c r="D7" s="3" t="n">
        <v>5</v>
      </c>
      <c r="E7" s="3" t="inlineStr">
        <is>
          <t>Предложение с ценой</t>
        </is>
      </c>
      <c r="F7" s="2" t="n"/>
      <c r="G7" s="3" t="n"/>
      <c r="H7" s="3" t="inlineStr">
        <is>
          <t>мы</t>
        </is>
      </c>
      <c r="I7" s="2" t="n">
        <v>46299</v>
      </c>
      <c r="J7" s="3" t="inlineStr">
        <is>
          <t>Не ответил после цены</t>
        </is>
      </c>
      <c r="K7">
        <f>IF(AND(ISNUMBER(A7),A7&gt;=Вводные!$B$3,A7&lt;=Вводные!$B$4),1,0)</f>
        <v>1.0</v>
      </c>
      <c r="L7">
        <f>IF(AND(K7=1,B7&lt;&gt;"",COUNTIFS(B$2:B7,B7,K$2:K7,1)=1),1,0)</f>
        <v>1.0</v>
      </c>
      <c r="M7">
        <f>IF(OR(L7=0,COUNTIF(Сводка!$A$5:$A$9,E7)=0),0,IF(AND(E7="Оплачено",ISNUMBER(F7),F7&gt;Вводные!$B$4),4,MATCH(E7,Сводка!$A$5:$A$9,0)))</f>
        <v>3.0</v>
      </c>
      <c r="N7">
        <f>IF(M7=5,1,0)</f>
        <v>0.0</v>
      </c>
      <c r="O7" t="str">
        <f>IF(L7=0,"",IF(D7&lt;=Вводные!$B$7,"быстро","медленно"))</f>
        <v>быстро</v>
      </c>
      <c r="P7">
        <f>IF(AND(L7=1,M7&lt;5,H7="мы",ISNUMBER(I7),I7&lt;=Вводные!$B$4-Вводные!$B$5,I7&gt;=Вводные!$B$4-Вводные!$B$6),1,0)</f>
        <v>0.0</v>
      </c>
      <c r="Q7">
        <f>IF(AND(L7=1,M7&lt;5,H7="клиент",ISNUMBER(I7),I7&lt;=Вводные!$B$4),1,0)</f>
        <v>0.0</v>
      </c>
      <c r="R7" t="str">
        <f>IF(A7="","",IF(NOT(ISNUMBER(A7)),"дата не распознана",IF(OR(B7="",C7="",NOT(ISNUMBER(D7)),E7="",H7="",NOT(ISNUMBER(I7))),"пустое поле",IF(COUNTIF(Сводка!$A$16:$A$18,C7)=0,"неизвестный канал",IF(COUNTIF(Сводка!$A$5:$A$9,E7)=0,"неизвестный этап",IF(AND(H7&lt;&gt;"мы",H7&lt;&gt;"клиент"),"последним написал: мы или клиент",IF(D7&lt;0,"время ответа меньше нуля",IF(I7&lt;A7,"последнее сообщение раньше первого",IF(E7="Оплачено",IF(OR(NOT(ISNUMBER(F7)),NOT(ISNUMBER(G7))),"нет даты или суммы оплаты",IF(F7&lt;A7,"оплата раньше первого сообщения","")),IF(OR(F7&lt;&gt;"",G7&lt;&gt;""),"оплата указана, а этап не «Оплачено»",""))))))))))</f>
        <v/>
      </c>
      <c r="S7">
        <f>IF(R7="",0,1)</f>
        <v>0.0</v>
      </c>
    </row>
    <row r="8">
      <c r="A8" s="2" t="n">
        <v>46300</v>
      </c>
      <c r="B8" s="3" t="inlineStr">
        <is>
          <t>@marina.p</t>
        </is>
      </c>
      <c r="C8" s="3" t="inlineStr">
        <is>
          <t>Telegram</t>
        </is>
      </c>
      <c r="D8" s="3" t="n">
        <v>4</v>
      </c>
      <c r="E8" s="3" t="inlineStr">
        <is>
          <t>Оплачено</t>
        </is>
      </c>
      <c r="F8" s="2" t="n">
        <v>46301</v>
      </c>
      <c r="G8" s="3" t="n">
        <v>3800</v>
      </c>
      <c r="H8" s="3" t="inlineStr">
        <is>
          <t>мы</t>
        </is>
      </c>
      <c r="I8" s="2" t="n">
        <v>46301</v>
      </c>
      <c r="J8" s="3" t="n"/>
      <c r="K8">
        <f>IF(AND(ISNUMBER(A8),A8&gt;=Вводные!$B$3,A8&lt;=Вводные!$B$4),1,0)</f>
        <v>1.0</v>
      </c>
      <c r="L8">
        <f>IF(AND(K8=1,B8&lt;&gt;"",COUNTIFS(B$2:B8,B8,K$2:K8,1)=1),1,0)</f>
        <v>1.0</v>
      </c>
      <c r="M8">
        <f>IF(OR(L8=0,COUNTIF(Сводка!$A$5:$A$9,E8)=0),0,IF(AND(E8="Оплачено",ISNUMBER(F8),F8&gt;Вводные!$B$4),4,MATCH(E8,Сводка!$A$5:$A$9,0)))</f>
        <v>5.0</v>
      </c>
      <c r="N8">
        <f>IF(M8=5,1,0)</f>
        <v>1.0</v>
      </c>
      <c r="O8" t="str">
        <f>IF(L8=0,"",IF(D8&lt;=Вводные!$B$7,"быстро","медленно"))</f>
        <v>быстро</v>
      </c>
      <c r="P8">
        <f>IF(AND(L8=1,M8&lt;5,H8="мы",ISNUMBER(I8),I8&lt;=Вводные!$B$4-Вводные!$B$5,I8&gt;=Вводные!$B$4-Вводные!$B$6),1,0)</f>
        <v>0.0</v>
      </c>
      <c r="Q8">
        <f>IF(AND(L8=1,M8&lt;5,H8="клиент",ISNUMBER(I8),I8&lt;=Вводные!$B$4),1,0)</f>
        <v>0.0</v>
      </c>
      <c r="R8" t="str">
        <f>IF(A8="","",IF(NOT(ISNUMBER(A8)),"дата не распознана",IF(OR(B8="",C8="",NOT(ISNUMBER(D8)),E8="",H8="",NOT(ISNUMBER(I8))),"пустое поле",IF(COUNTIF(Сводка!$A$16:$A$18,C8)=0,"неизвестный канал",IF(COUNTIF(Сводка!$A$5:$A$9,E8)=0,"неизвестный этап",IF(AND(H8&lt;&gt;"мы",H8&lt;&gt;"клиент"),"последним написал: мы или клиент",IF(D8&lt;0,"время ответа меньше нуля",IF(I8&lt;A8,"последнее сообщение раньше первого",IF(E8="Оплачено",IF(OR(NOT(ISNUMBER(F8)),NOT(ISNUMBER(G8))),"нет даты или суммы оплаты",IF(F8&lt;A8,"оплата раньше первого сообщения","")),IF(OR(F8&lt;&gt;"",G8&lt;&gt;""),"оплата указана, а этап не «Оплачено»",""))))))))))</f>
        <v/>
      </c>
      <c r="S8">
        <f>IF(R8="",0,1)</f>
        <v>0.0</v>
      </c>
    </row>
    <row r="9">
      <c r="A9" s="2" t="n">
        <v>46300</v>
      </c>
      <c r="B9" s="3" t="inlineStr">
        <is>
          <t>@vera_g</t>
        </is>
      </c>
      <c r="C9" s="3" t="inlineStr">
        <is>
          <t>Telegram</t>
        </is>
      </c>
      <c r="D9" s="3" t="n">
        <v>10</v>
      </c>
      <c r="E9" s="3" t="inlineStr">
        <is>
          <t>Уточнили задачу</t>
        </is>
      </c>
      <c r="F9" s="2" t="n"/>
      <c r="G9" s="3" t="n"/>
      <c r="H9" s="3" t="inlineStr">
        <is>
          <t>мы</t>
        </is>
      </c>
      <c r="I9" s="2" t="n">
        <v>46301</v>
      </c>
      <c r="J9" s="3" t="n"/>
      <c r="K9">
        <f>IF(AND(ISNUMBER(A9),A9&gt;=Вводные!$B$3,A9&lt;=Вводные!$B$4),1,0)</f>
        <v>1.0</v>
      </c>
      <c r="L9">
        <f>IF(AND(K9=1,B9&lt;&gt;"",COUNTIFS(B$2:B9,B9,K$2:K9,1)=1),1,0)</f>
        <v>1.0</v>
      </c>
      <c r="M9">
        <f>IF(OR(L9=0,COUNTIF(Сводка!$A$5:$A$9,E9)=0),0,IF(AND(E9="Оплачено",ISNUMBER(F9),F9&gt;Вводные!$B$4),4,MATCH(E9,Сводка!$A$5:$A$9,0)))</f>
        <v>2.0</v>
      </c>
      <c r="N9">
        <f>IF(M9=5,1,0)</f>
        <v>0.0</v>
      </c>
      <c r="O9" t="str">
        <f>IF(L9=0,"",IF(D9&lt;=Вводные!$B$7,"быстро","медленно"))</f>
        <v>быстро</v>
      </c>
      <c r="P9">
        <f>IF(AND(L9=1,M9&lt;5,H9="мы",ISNUMBER(I9),I9&lt;=Вводные!$B$4-Вводные!$B$5,I9&gt;=Вводные!$B$4-Вводные!$B$6),1,0)</f>
        <v>0.0</v>
      </c>
      <c r="Q9">
        <f>IF(AND(L9=1,M9&lt;5,H9="клиент",ISNUMBER(I9),I9&lt;=Вводные!$B$4),1,0)</f>
        <v>0.0</v>
      </c>
      <c r="R9" t="str">
        <f>IF(A9="","",IF(NOT(ISNUMBER(A9)),"дата не распознана",IF(OR(B9="",C9="",NOT(ISNUMBER(D9)),E9="",H9="",NOT(ISNUMBER(I9))),"пустое поле",IF(COUNTIF(Сводка!$A$16:$A$18,C9)=0,"неизвестный канал",IF(COUNTIF(Сводка!$A$5:$A$9,E9)=0,"неизвестный этап",IF(AND(H9&lt;&gt;"мы",H9&lt;&gt;"клиент"),"последним написал: мы или клиент",IF(D9&lt;0,"время ответа меньше нуля",IF(I9&lt;A9,"последнее сообщение раньше первого",IF(E9="Оплачено",IF(OR(NOT(ISNUMBER(F9)),NOT(ISNUMBER(G9))),"нет даты или суммы оплаты",IF(F9&lt;A9,"оплата раньше первого сообщения","")),IF(OR(F9&lt;&gt;"",G9&lt;&gt;""),"оплата указана, а этап не «Оплачено»",""))))))))))</f>
        <v/>
      </c>
      <c r="S9">
        <f>IF(R9="",0,1)</f>
        <v>0.0</v>
      </c>
    </row>
    <row r="10">
      <c r="A10" s="2" t="n">
        <v>46301</v>
      </c>
      <c r="B10" s="3" t="inlineStr">
        <is>
          <t>id 66091</t>
        </is>
      </c>
      <c r="C10" s="3" t="inlineStr">
        <is>
          <t>ВКонтакте</t>
        </is>
      </c>
      <c r="D10" s="3" t="n">
        <v>13</v>
      </c>
      <c r="E10" s="3" t="inlineStr">
        <is>
          <t>Предложение с ценой</t>
        </is>
      </c>
      <c r="F10" s="2" t="n"/>
      <c r="G10" s="3" t="n"/>
      <c r="H10" s="3" t="inlineStr">
        <is>
          <t>мы</t>
        </is>
      </c>
      <c r="I10" s="2" t="n">
        <v>46302</v>
      </c>
      <c r="J10" s="3" t="n"/>
      <c r="K10">
        <f>IF(AND(ISNUMBER(A10),A10&gt;=Вводные!$B$3,A10&lt;=Вводные!$B$4),1,0)</f>
        <v>1.0</v>
      </c>
      <c r="L10">
        <f>IF(AND(K10=1,B10&lt;&gt;"",COUNTIFS(B$2:B10,B10,K$2:K10,1)=1),1,0)</f>
        <v>1.0</v>
      </c>
      <c r="M10">
        <f>IF(OR(L10=0,COUNTIF(Сводка!$A$5:$A$9,E10)=0),0,IF(AND(E10="Оплачено",ISNUMBER(F10),F10&gt;Вводные!$B$4),4,MATCH(E10,Сводка!$A$5:$A$9,0)))</f>
        <v>3.0</v>
      </c>
      <c r="N10">
        <f>IF(M10=5,1,0)</f>
        <v>0.0</v>
      </c>
      <c r="O10" t="str">
        <f>IF(L10=0,"",IF(D10&lt;=Вводные!$B$7,"быстро","медленно"))</f>
        <v>быстро</v>
      </c>
      <c r="P10">
        <f>IF(AND(L10=1,M10&lt;5,H10="мы",ISNUMBER(I10),I10&lt;=Вводные!$B$4-Вводные!$B$5,I10&gt;=Вводные!$B$4-Вводные!$B$6),1,0)</f>
        <v>0.0</v>
      </c>
      <c r="Q10">
        <f>IF(AND(L10=1,M10&lt;5,H10="клиент",ISNUMBER(I10),I10&lt;=Вводные!$B$4),1,0)</f>
        <v>0.0</v>
      </c>
      <c r="R10" t="str">
        <f>IF(A10="","",IF(NOT(ISNUMBER(A10)),"дата не распознана",IF(OR(B10="",C10="",NOT(ISNUMBER(D10)),E10="",H10="",NOT(ISNUMBER(I10))),"пустое поле",IF(COUNTIF(Сводка!$A$16:$A$18,C10)=0,"неизвестный канал",IF(COUNTIF(Сводка!$A$5:$A$9,E10)=0,"неизвестный этап",IF(AND(H10&lt;&gt;"мы",H10&lt;&gt;"клиент"),"последним написал: мы или клиент",IF(D10&lt;0,"время ответа меньше нуля",IF(I10&lt;A10,"последнее сообщение раньше первого",IF(E10="Оплачено",IF(OR(NOT(ISNUMBER(F10)),NOT(ISNUMBER(G10))),"нет даты или суммы оплаты",IF(F10&lt;A10,"оплата раньше первого сообщения","")),IF(OR(F10&lt;&gt;"",G10&lt;&gt;""),"оплата указана, а этап не «Оплачено»",""))))))))))</f>
        <v/>
      </c>
      <c r="S10">
        <f>IF(R10="",0,1)</f>
        <v>0.0</v>
      </c>
    </row>
    <row r="11">
      <c r="A11" s="2" t="n">
        <v>46301</v>
      </c>
      <c r="B11" s="3" t="inlineStr">
        <is>
          <t>id 40017</t>
        </is>
      </c>
      <c r="C11" s="3" t="inlineStr">
        <is>
          <t>ВКонтакте</t>
        </is>
      </c>
      <c r="D11" s="3" t="n">
        <v>3</v>
      </c>
      <c r="E11" s="3" t="inlineStr">
        <is>
          <t>Ответили</t>
        </is>
      </c>
      <c r="F11" s="2" t="n"/>
      <c r="G11" s="3" t="n"/>
      <c r="H11" s="3" t="inlineStr">
        <is>
          <t>мы</t>
        </is>
      </c>
      <c r="I11" s="2" t="n">
        <v>46301</v>
      </c>
      <c r="J11" s="3" t="n"/>
      <c r="K11">
        <f>IF(AND(ISNUMBER(A11),A11&gt;=Вводные!$B$3,A11&lt;=Вводные!$B$4),1,0)</f>
        <v>1.0</v>
      </c>
      <c r="L11">
        <f>IF(AND(K11=1,B11&lt;&gt;"",COUNTIFS(B$2:B11,B11,K$2:K11,1)=1),1,0)</f>
        <v>1.0</v>
      </c>
      <c r="M11">
        <f>IF(OR(L11=0,COUNTIF(Сводка!$A$5:$A$9,E11)=0),0,IF(AND(E11="Оплачено",ISNUMBER(F11),F11&gt;Вводные!$B$4),4,MATCH(E11,Сводка!$A$5:$A$9,0)))</f>
        <v>1.0</v>
      </c>
      <c r="N11">
        <f>IF(M11=5,1,0)</f>
        <v>0.0</v>
      </c>
      <c r="O11" t="str">
        <f>IF(L11=0,"",IF(D11&lt;=Вводные!$B$7,"быстро","медленно"))</f>
        <v>быстро</v>
      </c>
      <c r="P11">
        <f>IF(AND(L11=1,M11&lt;5,H11="мы",ISNUMBER(I11),I11&lt;=Вводные!$B$4-Вводные!$B$5,I11&gt;=Вводные!$B$4-Вводные!$B$6),1,0)</f>
        <v>0.0</v>
      </c>
      <c r="Q11">
        <f>IF(AND(L11=1,M11&lt;5,H11="клиент",ISNUMBER(I11),I11&lt;=Вводные!$B$4),1,0)</f>
        <v>0.0</v>
      </c>
      <c r="R11" t="str">
        <f>IF(A11="","",IF(NOT(ISNUMBER(A11)),"дата не распознана",IF(OR(B11="",C11="",NOT(ISNUMBER(D11)),E11="",H11="",NOT(ISNUMBER(I11))),"пустое поле",IF(COUNTIF(Сводка!$A$16:$A$18,C11)=0,"неизвестный канал",IF(COUNTIF(Сводка!$A$5:$A$9,E11)=0,"неизвестный этап",IF(AND(H11&lt;&gt;"мы",H11&lt;&gt;"клиент"),"последним написал: мы или клиент",IF(D11&lt;0,"время ответа меньше нуля",IF(I11&lt;A11,"последнее сообщение раньше первого",IF(E11="Оплачено",IF(OR(NOT(ISNUMBER(F11)),NOT(ISNUMBER(G11))),"нет даты или суммы оплаты",IF(F11&lt;A11,"оплата раньше первого сообщения","")),IF(OR(F11&lt;&gt;"",G11&lt;&gt;""),"оплата указана, а этап не «Оплачено»",""))))))))))</f>
        <v/>
      </c>
      <c r="S11">
        <f>IF(R11="",0,1)</f>
        <v>0.0</v>
      </c>
    </row>
    <row r="12">
      <c r="A12" s="2" t="n">
        <v>46302</v>
      </c>
      <c r="B12" s="3" t="inlineStr">
        <is>
          <t>Авито: Мария</t>
        </is>
      </c>
      <c r="C12" s="3" t="inlineStr">
        <is>
          <t>Авито</t>
        </is>
      </c>
      <c r="D12" s="3" t="n">
        <v>180</v>
      </c>
      <c r="E12" s="3" t="inlineStr">
        <is>
          <t>Предложение с ценой</t>
        </is>
      </c>
      <c r="F12" s="2" t="n"/>
      <c r="G12" s="3" t="n"/>
      <c r="H12" s="3" t="inlineStr">
        <is>
          <t>мы</t>
        </is>
      </c>
      <c r="I12" s="2" t="n">
        <v>46303</v>
      </c>
      <c r="J12" s="3" t="n"/>
      <c r="K12">
        <f>IF(AND(ISNUMBER(A12),A12&gt;=Вводные!$B$3,A12&lt;=Вводные!$B$4),1,0)</f>
        <v>1.0</v>
      </c>
      <c r="L12">
        <f>IF(AND(K12=1,B12&lt;&gt;"",COUNTIFS(B$2:B12,B12,K$2:K12,1)=1),1,0)</f>
        <v>1.0</v>
      </c>
      <c r="M12">
        <f>IF(OR(L12=0,COUNTIF(Сводка!$A$5:$A$9,E12)=0),0,IF(AND(E12="Оплачено",ISNUMBER(F12),F12&gt;Вводные!$B$4),4,MATCH(E12,Сводка!$A$5:$A$9,0)))</f>
        <v>3.0</v>
      </c>
      <c r="N12">
        <f>IF(M12=5,1,0)</f>
        <v>0.0</v>
      </c>
      <c r="O12" t="str">
        <f>IF(L12=0,"",IF(D12&lt;=Вводные!$B$7,"быстро","медленно"))</f>
        <v>медленно</v>
      </c>
      <c r="P12">
        <f>IF(AND(L12=1,M12&lt;5,H12="мы",ISNUMBER(I12),I12&lt;=Вводные!$B$4-Вводные!$B$5,I12&gt;=Вводные!$B$4-Вводные!$B$6),1,0)</f>
        <v>0.0</v>
      </c>
      <c r="Q12">
        <f>IF(AND(L12=1,M12&lt;5,H12="клиент",ISNUMBER(I12),I12&lt;=Вводные!$B$4),1,0)</f>
        <v>0.0</v>
      </c>
      <c r="R12" t="str">
        <f>IF(A12="","",IF(NOT(ISNUMBER(A12)),"дата не распознана",IF(OR(B12="",C12="",NOT(ISNUMBER(D12)),E12="",H12="",NOT(ISNUMBER(I12))),"пустое поле",IF(COUNTIF(Сводка!$A$16:$A$18,C12)=0,"неизвестный канал",IF(COUNTIF(Сводка!$A$5:$A$9,E12)=0,"неизвестный этап",IF(AND(H12&lt;&gt;"мы",H12&lt;&gt;"клиент"),"последним написал: мы или клиент",IF(D12&lt;0,"время ответа меньше нуля",IF(I12&lt;A12,"последнее сообщение раньше первого",IF(E12="Оплачено",IF(OR(NOT(ISNUMBER(F12)),NOT(ISNUMBER(G12))),"нет даты или суммы оплаты",IF(F12&lt;A12,"оплата раньше первого сообщения","")),IF(OR(F12&lt;&gt;"",G12&lt;&gt;""),"оплата указана, а этап не «Оплачено»",""))))))))))</f>
        <v/>
      </c>
      <c r="S12">
        <f>IF(R12="",0,1)</f>
        <v>0.0</v>
      </c>
    </row>
    <row r="13">
      <c r="A13" s="2" t="n">
        <v>46303</v>
      </c>
      <c r="B13" s="3" t="inlineStr">
        <is>
          <t>@dkoval</t>
        </is>
      </c>
      <c r="C13" s="3" t="inlineStr">
        <is>
          <t>Telegram</t>
        </is>
      </c>
      <c r="D13" s="3" t="n">
        <v>9</v>
      </c>
      <c r="E13" s="3" t="inlineStr">
        <is>
          <t>Оплачено</t>
        </is>
      </c>
      <c r="F13" s="2" t="n">
        <v>46304</v>
      </c>
      <c r="G13" s="3" t="n">
        <v>6900</v>
      </c>
      <c r="H13" s="3" t="inlineStr">
        <is>
          <t>клиент</t>
        </is>
      </c>
      <c r="I13" s="2" t="n">
        <v>46305</v>
      </c>
      <c r="J13" s="3" t="n"/>
      <c r="K13">
        <f>IF(AND(ISNUMBER(A13),A13&gt;=Вводные!$B$3,A13&lt;=Вводные!$B$4),1,0)</f>
        <v>1.0</v>
      </c>
      <c r="L13">
        <f>IF(AND(K13=1,B13&lt;&gt;"",COUNTIFS(B$2:B13,B13,K$2:K13,1)=1),1,0)</f>
        <v>1.0</v>
      </c>
      <c r="M13">
        <f>IF(OR(L13=0,COUNTIF(Сводка!$A$5:$A$9,E13)=0),0,IF(AND(E13="Оплачено",ISNUMBER(F13),F13&gt;Вводные!$B$4),4,MATCH(E13,Сводка!$A$5:$A$9,0)))</f>
        <v>5.0</v>
      </c>
      <c r="N13">
        <f>IF(M13=5,1,0)</f>
        <v>1.0</v>
      </c>
      <c r="O13" t="str">
        <f>IF(L13=0,"",IF(D13&lt;=Вводные!$B$7,"быстро","медленно"))</f>
        <v>быстро</v>
      </c>
      <c r="P13">
        <f>IF(AND(L13=1,M13&lt;5,H13="мы",ISNUMBER(I13),I13&lt;=Вводные!$B$4-Вводные!$B$5,I13&gt;=Вводные!$B$4-Вводные!$B$6),1,0)</f>
        <v>0.0</v>
      </c>
      <c r="Q13">
        <f>IF(AND(L13=1,M13&lt;5,H13="клиент",ISNUMBER(I13),I13&lt;=Вводные!$B$4),1,0)</f>
        <v>0.0</v>
      </c>
      <c r="R13" t="str">
        <f>IF(A13="","",IF(NOT(ISNUMBER(A13)),"дата не распознана",IF(OR(B13="",C13="",NOT(ISNUMBER(D13)),E13="",H13="",NOT(ISNUMBER(I13))),"пустое поле",IF(COUNTIF(Сводка!$A$16:$A$18,C13)=0,"неизвестный канал",IF(COUNTIF(Сводка!$A$5:$A$9,E13)=0,"неизвестный этап",IF(AND(H13&lt;&gt;"мы",H13&lt;&gt;"клиент"),"последним написал: мы или клиент",IF(D13&lt;0,"время ответа меньше нуля",IF(I13&lt;A13,"последнее сообщение раньше первого",IF(E13="Оплачено",IF(OR(NOT(ISNUMBER(F13)),NOT(ISNUMBER(G13))),"нет даты или суммы оплаты",IF(F13&lt;A13,"оплата раньше первого сообщения","")),IF(OR(F13&lt;&gt;"",G13&lt;&gt;""),"оплата указана, а этап не «Оплачено»",""))))))))))</f>
        <v/>
      </c>
      <c r="S13">
        <f>IF(R13="",0,1)</f>
        <v>0.0</v>
      </c>
    </row>
    <row r="14">
      <c r="A14" s="2" t="n">
        <v>46303</v>
      </c>
      <c r="B14" s="3" t="inlineStr">
        <is>
          <t>id 71130</t>
        </is>
      </c>
      <c r="C14" s="3" t="inlineStr">
        <is>
          <t>ВКонтакте</t>
        </is>
      </c>
      <c r="D14" s="3" t="n">
        <v>90</v>
      </c>
      <c r="E14" s="3" t="inlineStr">
        <is>
          <t>Ответили</t>
        </is>
      </c>
      <c r="F14" s="2" t="n"/>
      <c r="G14" s="3" t="n"/>
      <c r="H14" s="3" t="inlineStr">
        <is>
          <t>мы</t>
        </is>
      </c>
      <c r="I14" s="2" t="n">
        <v>46303</v>
      </c>
      <c r="J14" s="3" t="n"/>
      <c r="K14">
        <f>IF(AND(ISNUMBER(A14),A14&gt;=Вводные!$B$3,A14&lt;=Вводные!$B$4),1,0)</f>
        <v>1.0</v>
      </c>
      <c r="L14">
        <f>IF(AND(K14=1,B14&lt;&gt;"",COUNTIFS(B$2:B14,B14,K$2:K14,1)=1),1,0)</f>
        <v>1.0</v>
      </c>
      <c r="M14">
        <f>IF(OR(L14=0,COUNTIF(Сводка!$A$5:$A$9,E14)=0),0,IF(AND(E14="Оплачено",ISNUMBER(F14),F14&gt;Вводные!$B$4),4,MATCH(E14,Сводка!$A$5:$A$9,0)))</f>
        <v>1.0</v>
      </c>
      <c r="N14">
        <f>IF(M14=5,1,0)</f>
        <v>0.0</v>
      </c>
      <c r="O14" t="str">
        <f>IF(L14=0,"",IF(D14&lt;=Вводные!$B$7,"быстро","медленно"))</f>
        <v>медленно</v>
      </c>
      <c r="P14">
        <f>IF(AND(L14=1,M14&lt;5,H14="мы",ISNUMBER(I14),I14&lt;=Вводные!$B$4-Вводные!$B$5,I14&gt;=Вводные!$B$4-Вводные!$B$6),1,0)</f>
        <v>0.0</v>
      </c>
      <c r="Q14">
        <f>IF(AND(L14=1,M14&lt;5,H14="клиент",ISNUMBER(I14),I14&lt;=Вводные!$B$4),1,0)</f>
        <v>0.0</v>
      </c>
      <c r="R14" t="str">
        <f>IF(A14="","",IF(NOT(ISNUMBER(A14)),"дата не распознана",IF(OR(B14="",C14="",NOT(ISNUMBER(D14)),E14="",H14="",NOT(ISNUMBER(I14))),"пустое поле",IF(COUNTIF(Сводка!$A$16:$A$18,C14)=0,"неизвестный канал",IF(COUNTIF(Сводка!$A$5:$A$9,E14)=0,"неизвестный этап",IF(AND(H14&lt;&gt;"мы",H14&lt;&gt;"клиент"),"последним написал: мы или клиент",IF(D14&lt;0,"время ответа меньше нуля",IF(I14&lt;A14,"последнее сообщение раньше первого",IF(E14="Оплачено",IF(OR(NOT(ISNUMBER(F14)),NOT(ISNUMBER(G14))),"нет даты или суммы оплаты",IF(F14&lt;A14,"оплата раньше первого сообщения","")),IF(OR(F14&lt;&gt;"",G14&lt;&gt;""),"оплата указана, а этап не «Оплачено»",""))))))))))</f>
        <v/>
      </c>
      <c r="S14">
        <f>IF(R14="",0,1)</f>
        <v>0.0</v>
      </c>
    </row>
    <row r="15">
      <c r="A15" s="2" t="n">
        <v>46304</v>
      </c>
      <c r="B15" s="3" t="inlineStr">
        <is>
          <t>Авито: Ольга</t>
        </is>
      </c>
      <c r="C15" s="3" t="inlineStr">
        <is>
          <t>Авито</t>
        </is>
      </c>
      <c r="D15" s="3" t="n">
        <v>14</v>
      </c>
      <c r="E15" s="3" t="inlineStr">
        <is>
          <t>Оплачено</t>
        </is>
      </c>
      <c r="F15" s="2" t="n">
        <v>46306</v>
      </c>
      <c r="G15" s="3" t="n">
        <v>3200</v>
      </c>
      <c r="H15" s="3" t="inlineStr">
        <is>
          <t>мы</t>
        </is>
      </c>
      <c r="I15" s="2" t="n">
        <v>46306</v>
      </c>
      <c r="J15" s="3" t="n"/>
      <c r="K15">
        <f>IF(AND(ISNUMBER(A15),A15&gt;=Вводные!$B$3,A15&lt;=Вводные!$B$4),1,0)</f>
        <v>1.0</v>
      </c>
      <c r="L15">
        <f>IF(AND(K15=1,B15&lt;&gt;"",COUNTIFS(B$2:B15,B15,K$2:K15,1)=1),1,0)</f>
        <v>1.0</v>
      </c>
      <c r="M15">
        <f>IF(OR(L15=0,COUNTIF(Сводка!$A$5:$A$9,E15)=0),0,IF(AND(E15="Оплачено",ISNUMBER(F15),F15&gt;Вводные!$B$4),4,MATCH(E15,Сводка!$A$5:$A$9,0)))</f>
        <v>5.0</v>
      </c>
      <c r="N15">
        <f>IF(M15=5,1,0)</f>
        <v>1.0</v>
      </c>
      <c r="O15" t="str">
        <f>IF(L15=0,"",IF(D15&lt;=Вводные!$B$7,"быстро","медленно"))</f>
        <v>быстро</v>
      </c>
      <c r="P15">
        <f>IF(AND(L15=1,M15&lt;5,H15="мы",ISNUMBER(I15),I15&lt;=Вводные!$B$4-Вводные!$B$5,I15&gt;=Вводные!$B$4-Вводные!$B$6),1,0)</f>
        <v>0.0</v>
      </c>
      <c r="Q15">
        <f>IF(AND(L15=1,M15&lt;5,H15="клиент",ISNUMBER(I15),I15&lt;=Вводные!$B$4),1,0)</f>
        <v>0.0</v>
      </c>
      <c r="R15" t="str">
        <f>IF(A15="","",IF(NOT(ISNUMBER(A15)),"дата не распознана",IF(OR(B15="",C15="",NOT(ISNUMBER(D15)),E15="",H15="",NOT(ISNUMBER(I15))),"пустое поле",IF(COUNTIF(Сводка!$A$16:$A$18,C15)=0,"неизвестный канал",IF(COUNTIF(Сводка!$A$5:$A$9,E15)=0,"неизвестный этап",IF(AND(H15&lt;&gt;"мы",H15&lt;&gt;"клиент"),"последним написал: мы или клиент",IF(D15&lt;0,"время ответа меньше нуля",IF(I15&lt;A15,"последнее сообщение раньше первого",IF(E15="Оплачено",IF(OR(NOT(ISNUMBER(F15)),NOT(ISNUMBER(G15))),"нет даты или суммы оплаты",IF(F15&lt;A15,"оплата раньше первого сообщения","")),IF(OR(F15&lt;&gt;"",G15&lt;&gt;""),"оплата указана, а этап не «Оплачено»",""))))))))))</f>
        <v/>
      </c>
      <c r="S15">
        <f>IF(R15="",0,1)</f>
        <v>0.0</v>
      </c>
    </row>
    <row r="16">
      <c r="A16" s="2" t="n">
        <v>46304</v>
      </c>
      <c r="B16" s="3" t="inlineStr">
        <is>
          <t>id 20984</t>
        </is>
      </c>
      <c r="C16" s="3" t="inlineStr">
        <is>
          <t>ВКонтакте</t>
        </is>
      </c>
      <c r="D16" s="3" t="n">
        <v>300</v>
      </c>
      <c r="E16" s="3" t="inlineStr">
        <is>
          <t>Уточнили задачу</t>
        </is>
      </c>
      <c r="F16" s="2" t="n"/>
      <c r="G16" s="3" t="n"/>
      <c r="H16" s="3" t="inlineStr">
        <is>
          <t>мы</t>
        </is>
      </c>
      <c r="I16" s="2" t="n">
        <v>46305</v>
      </c>
      <c r="J16" s="3" t="n"/>
      <c r="K16">
        <f>IF(AND(ISNUMBER(A16),A16&gt;=Вводные!$B$3,A16&lt;=Вводные!$B$4),1,0)</f>
        <v>1.0</v>
      </c>
      <c r="L16">
        <f>IF(AND(K16=1,B16&lt;&gt;"",COUNTIFS(B$2:B16,B16,K$2:K16,1)=1),1,0)</f>
        <v>1.0</v>
      </c>
      <c r="M16">
        <f>IF(OR(L16=0,COUNTIF(Сводка!$A$5:$A$9,E16)=0),0,IF(AND(E16="Оплачено",ISNUMBER(F16),F16&gt;Вводные!$B$4),4,MATCH(E16,Сводка!$A$5:$A$9,0)))</f>
        <v>2.0</v>
      </c>
      <c r="N16">
        <f>IF(M16=5,1,0)</f>
        <v>0.0</v>
      </c>
      <c r="O16" t="str">
        <f>IF(L16=0,"",IF(D16&lt;=Вводные!$B$7,"быстро","медленно"))</f>
        <v>медленно</v>
      </c>
      <c r="P16">
        <f>IF(AND(L16=1,M16&lt;5,H16="мы",ISNUMBER(I16),I16&lt;=Вводные!$B$4-Вводные!$B$5,I16&gt;=Вводные!$B$4-Вводные!$B$6),1,0)</f>
        <v>0.0</v>
      </c>
      <c r="Q16">
        <f>IF(AND(L16=1,M16&lt;5,H16="клиент",ISNUMBER(I16),I16&lt;=Вводные!$B$4),1,0)</f>
        <v>0.0</v>
      </c>
      <c r="R16" t="str">
        <f>IF(A16="","",IF(NOT(ISNUMBER(A16)),"дата не распознана",IF(OR(B16="",C16="",NOT(ISNUMBER(D16)),E16="",H16="",NOT(ISNUMBER(I16))),"пустое поле",IF(COUNTIF(Сводка!$A$16:$A$18,C16)=0,"неизвестный канал",IF(COUNTIF(Сводка!$A$5:$A$9,E16)=0,"неизвестный этап",IF(AND(H16&lt;&gt;"мы",H16&lt;&gt;"клиент"),"последним написал: мы или клиент",IF(D16&lt;0,"время ответа меньше нуля",IF(I16&lt;A16,"последнее сообщение раньше первого",IF(E16="Оплачено",IF(OR(NOT(ISNUMBER(F16)),NOT(ISNUMBER(G16))),"нет даты или суммы оплаты",IF(F16&lt;A16,"оплата раньше первого сообщения","")),IF(OR(F16&lt;&gt;"",G16&lt;&gt;""),"оплата указана, а этап не «Оплачено»",""))))))))))</f>
        <v/>
      </c>
      <c r="S16">
        <f>IF(R16="",0,1)</f>
        <v>0.0</v>
      </c>
    </row>
    <row r="17">
      <c r="A17" s="2" t="n">
        <v>46305</v>
      </c>
      <c r="B17" s="3" t="inlineStr">
        <is>
          <t>@yulia_s</t>
        </is>
      </c>
      <c r="C17" s="3" t="inlineStr">
        <is>
          <t>Telegram</t>
        </is>
      </c>
      <c r="D17" s="3" t="n">
        <v>2</v>
      </c>
      <c r="E17" s="3" t="inlineStr">
        <is>
          <t>Предложение с ценой</t>
        </is>
      </c>
      <c r="F17" s="2" t="n"/>
      <c r="G17" s="3" t="n"/>
      <c r="H17" s="3" t="inlineStr">
        <is>
          <t>мы</t>
        </is>
      </c>
      <c r="I17" s="2" t="n">
        <v>46305</v>
      </c>
      <c r="J17" s="3" t="inlineStr">
        <is>
          <t>Сравнивала с другой кондитерской</t>
        </is>
      </c>
      <c r="K17">
        <f>IF(AND(ISNUMBER(A17),A17&gt;=Вводные!$B$3,A17&lt;=Вводные!$B$4),1,0)</f>
        <v>1.0</v>
      </c>
      <c r="L17">
        <f>IF(AND(K17=1,B17&lt;&gt;"",COUNTIFS(B$2:B17,B17,K$2:K17,1)=1),1,0)</f>
        <v>1.0</v>
      </c>
      <c r="M17">
        <f>IF(OR(L17=0,COUNTIF(Сводка!$A$5:$A$9,E17)=0),0,IF(AND(E17="Оплачено",ISNUMBER(F17),F17&gt;Вводные!$B$4),4,MATCH(E17,Сводка!$A$5:$A$9,0)))</f>
        <v>3.0</v>
      </c>
      <c r="N17">
        <f>IF(M17=5,1,0)</f>
        <v>0.0</v>
      </c>
      <c r="O17" t="str">
        <f>IF(L17=0,"",IF(D17&lt;=Вводные!$B$7,"быстро","медленно"))</f>
        <v>быстро</v>
      </c>
      <c r="P17">
        <f>IF(AND(L17=1,M17&lt;5,H17="мы",ISNUMBER(I17),I17&lt;=Вводные!$B$4-Вводные!$B$5,I17&gt;=Вводные!$B$4-Вводные!$B$6),1,0)</f>
        <v>0.0</v>
      </c>
      <c r="Q17">
        <f>IF(AND(L17=1,M17&lt;5,H17="клиент",ISNUMBER(I17),I17&lt;=Вводные!$B$4),1,0)</f>
        <v>0.0</v>
      </c>
      <c r="R17" t="str">
        <f>IF(A17="","",IF(NOT(ISNUMBER(A17)),"дата не распознана",IF(OR(B17="",C17="",NOT(ISNUMBER(D17)),E17="",H17="",NOT(ISNUMBER(I17))),"пустое поле",IF(COUNTIF(Сводка!$A$16:$A$18,C17)=0,"неизвестный канал",IF(COUNTIF(Сводка!$A$5:$A$9,E17)=0,"неизвестный этап",IF(AND(H17&lt;&gt;"мы",H17&lt;&gt;"клиент"),"последним написал: мы или клиент",IF(D17&lt;0,"время ответа меньше нуля",IF(I17&lt;A17,"последнее сообщение раньше первого",IF(E17="Оплачено",IF(OR(NOT(ISNUMBER(F17)),NOT(ISNUMBER(G17))),"нет даты или суммы оплаты",IF(F17&lt;A17,"оплата раньше первого сообщения","")),IF(OR(F17&lt;&gt;"",G17&lt;&gt;""),"оплата указана, а этап не «Оплачено»",""))))))))))</f>
        <v/>
      </c>
      <c r="S17">
        <f>IF(R17="",0,1)</f>
        <v>0.0</v>
      </c>
    </row>
    <row r="18">
      <c r="A18" s="2" t="n">
        <v>46306</v>
      </c>
      <c r="B18" s="3" t="inlineStr">
        <is>
          <t>id 12876</t>
        </is>
      </c>
      <c r="C18" s="3" t="inlineStr">
        <is>
          <t>ВКонтакте</t>
        </is>
      </c>
      <c r="D18" s="3" t="n">
        <v>60</v>
      </c>
      <c r="E18" s="3" t="inlineStr">
        <is>
          <t>Предложение с ценой</t>
        </is>
      </c>
      <c r="F18" s="2" t="n"/>
      <c r="G18" s="3" t="n"/>
      <c r="H18" s="3" t="inlineStr">
        <is>
          <t>мы</t>
        </is>
      </c>
      <c r="I18" s="2" t="n">
        <v>46307</v>
      </c>
      <c r="J18" s="3" t="n"/>
      <c r="K18">
        <f>IF(AND(ISNUMBER(A18),A18&gt;=Вводные!$B$3,A18&lt;=Вводные!$B$4),1,0)</f>
        <v>1.0</v>
      </c>
      <c r="L18">
        <f>IF(AND(K18=1,B18&lt;&gt;"",COUNTIFS(B$2:B18,B18,K$2:K18,1)=1),1,0)</f>
        <v>1.0</v>
      </c>
      <c r="M18">
        <f>IF(OR(L18=0,COUNTIF(Сводка!$A$5:$A$9,E18)=0),0,IF(AND(E18="Оплачено",ISNUMBER(F18),F18&gt;Вводные!$B$4),4,MATCH(E18,Сводка!$A$5:$A$9,0)))</f>
        <v>3.0</v>
      </c>
      <c r="N18">
        <f>IF(M18=5,1,0)</f>
        <v>0.0</v>
      </c>
      <c r="O18" t="str">
        <f>IF(L18=0,"",IF(D18&lt;=Вводные!$B$7,"быстро","медленно"))</f>
        <v>медленно</v>
      </c>
      <c r="P18">
        <f>IF(AND(L18=1,M18&lt;5,H18="мы",ISNUMBER(I18),I18&lt;=Вводные!$B$4-Вводные!$B$5,I18&gt;=Вводные!$B$4-Вводные!$B$6),1,0)</f>
        <v>0.0</v>
      </c>
      <c r="Q18">
        <f>IF(AND(L18=1,M18&lt;5,H18="клиент",ISNUMBER(I18),I18&lt;=Вводные!$B$4),1,0)</f>
        <v>0.0</v>
      </c>
      <c r="R18" t="str">
        <f>IF(A18="","",IF(NOT(ISNUMBER(A18)),"дата не распознана",IF(OR(B18="",C18="",NOT(ISNUMBER(D18)),E18="",H18="",NOT(ISNUMBER(I18))),"пустое поле",IF(COUNTIF(Сводка!$A$16:$A$18,C18)=0,"неизвестный канал",IF(COUNTIF(Сводка!$A$5:$A$9,E18)=0,"неизвестный этап",IF(AND(H18&lt;&gt;"мы",H18&lt;&gt;"клиент"),"последним написал: мы или клиент",IF(D18&lt;0,"время ответа меньше нуля",IF(I18&lt;A18,"последнее сообщение раньше первого",IF(E18="Оплачено",IF(OR(NOT(ISNUMBER(F18)),NOT(ISNUMBER(G18))),"нет даты или суммы оплаты",IF(F18&lt;A18,"оплата раньше первого сообщения","")),IF(OR(F18&lt;&gt;"",G18&lt;&gt;""),"оплата указана, а этап не «Оплачено»",""))))))))))</f>
        <v/>
      </c>
      <c r="S18">
        <f>IF(R18="",0,1)</f>
        <v>0.0</v>
      </c>
    </row>
    <row r="19">
      <c r="A19" s="2" t="n">
        <v>46306</v>
      </c>
      <c r="B19" s="3" t="inlineStr">
        <is>
          <t>@d_volkova</t>
        </is>
      </c>
      <c r="C19" s="3" t="inlineStr">
        <is>
          <t>Telegram</t>
        </is>
      </c>
      <c r="D19" s="3" t="n">
        <v>200</v>
      </c>
      <c r="E19" s="3" t="inlineStr">
        <is>
          <t>Ответили</t>
        </is>
      </c>
      <c r="F19" s="2" t="n"/>
      <c r="G19" s="3" t="n"/>
      <c r="H19" s="3" t="inlineStr">
        <is>
          <t>мы</t>
        </is>
      </c>
      <c r="I19" s="2" t="n">
        <v>46306</v>
      </c>
      <c r="J19" s="3" t="n"/>
      <c r="K19">
        <f>IF(AND(ISNUMBER(A19),A19&gt;=Вводные!$B$3,A19&lt;=Вводные!$B$4),1,0)</f>
        <v>1.0</v>
      </c>
      <c r="L19">
        <f>IF(AND(K19=1,B19&lt;&gt;"",COUNTIFS(B$2:B19,B19,K$2:K19,1)=1),1,0)</f>
        <v>1.0</v>
      </c>
      <c r="M19">
        <f>IF(OR(L19=0,COUNTIF(Сводка!$A$5:$A$9,E19)=0),0,IF(AND(E19="Оплачено",ISNUMBER(F19),F19&gt;Вводные!$B$4),4,MATCH(E19,Сводка!$A$5:$A$9,0)))</f>
        <v>1.0</v>
      </c>
      <c r="N19">
        <f>IF(M19=5,1,0)</f>
        <v>0.0</v>
      </c>
      <c r="O19" t="str">
        <f>IF(L19=0,"",IF(D19&lt;=Вводные!$B$7,"быстро","медленно"))</f>
        <v>медленно</v>
      </c>
      <c r="P19">
        <f>IF(AND(L19=1,M19&lt;5,H19="мы",ISNUMBER(I19),I19&lt;=Вводные!$B$4-Вводные!$B$5,I19&gt;=Вводные!$B$4-Вводные!$B$6),1,0)</f>
        <v>0.0</v>
      </c>
      <c r="Q19">
        <f>IF(AND(L19=1,M19&lt;5,H19="клиент",ISNUMBER(I19),I19&lt;=Вводные!$B$4),1,0)</f>
        <v>0.0</v>
      </c>
      <c r="R19" t="str">
        <f>IF(A19="","",IF(NOT(ISNUMBER(A19)),"дата не распознана",IF(OR(B19="",C19="",NOT(ISNUMBER(D19)),E19="",H19="",NOT(ISNUMBER(I19))),"пустое поле",IF(COUNTIF(Сводка!$A$16:$A$18,C19)=0,"неизвестный канал",IF(COUNTIF(Сводка!$A$5:$A$9,E19)=0,"неизвестный этап",IF(AND(H19&lt;&gt;"мы",H19&lt;&gt;"клиент"),"последним написал: мы или клиент",IF(D19&lt;0,"время ответа меньше нуля",IF(I19&lt;A19,"последнее сообщение раньше первого",IF(E19="Оплачено",IF(OR(NOT(ISNUMBER(F19)),NOT(ISNUMBER(G19))),"нет даты или суммы оплаты",IF(F19&lt;A19,"оплата раньше первого сообщения","")),IF(OR(F19&lt;&gt;"",G19&lt;&gt;""),"оплата указана, а этап не «Оплачено»",""))))))))))</f>
        <v/>
      </c>
      <c r="S19">
        <f>IF(R19="",0,1)</f>
        <v>0.0</v>
      </c>
    </row>
    <row r="20">
      <c r="A20" s="2" t="n">
        <v>46307</v>
      </c>
      <c r="B20" s="3" t="inlineStr">
        <is>
          <t>id 77840</t>
        </is>
      </c>
      <c r="C20" s="3" t="inlineStr">
        <is>
          <t>ВКонтакте</t>
        </is>
      </c>
      <c r="D20" s="3" t="n">
        <v>7</v>
      </c>
      <c r="E20" s="3" t="inlineStr">
        <is>
          <t>Оплачено</t>
        </is>
      </c>
      <c r="F20" s="2" t="n">
        <v>46307</v>
      </c>
      <c r="G20" s="3" t="n">
        <v>4700</v>
      </c>
      <c r="H20" s="3" t="inlineStr">
        <is>
          <t>мы</t>
        </is>
      </c>
      <c r="I20" s="2" t="n">
        <v>46308</v>
      </c>
      <c r="J20" s="3" t="n"/>
      <c r="K20">
        <f>IF(AND(ISNUMBER(A20),A20&gt;=Вводные!$B$3,A20&lt;=Вводные!$B$4),1,0)</f>
        <v>1.0</v>
      </c>
      <c r="L20">
        <f>IF(AND(K20=1,B20&lt;&gt;"",COUNTIFS(B$2:B20,B20,K$2:K20,1)=1),1,0)</f>
        <v>1.0</v>
      </c>
      <c r="M20">
        <f>IF(OR(L20=0,COUNTIF(Сводка!$A$5:$A$9,E20)=0),0,IF(AND(E20="Оплачено",ISNUMBER(F20),F20&gt;Вводные!$B$4),4,MATCH(E20,Сводка!$A$5:$A$9,0)))</f>
        <v>5.0</v>
      </c>
      <c r="N20">
        <f>IF(M20=5,1,0)</f>
        <v>1.0</v>
      </c>
      <c r="O20" t="str">
        <f>IF(L20=0,"",IF(D20&lt;=Вводные!$B$7,"быстро","медленно"))</f>
        <v>быстро</v>
      </c>
      <c r="P20">
        <f>IF(AND(L20=1,M20&lt;5,H20="мы",ISNUMBER(I20),I20&lt;=Вводные!$B$4-Вводные!$B$5,I20&gt;=Вводные!$B$4-Вводные!$B$6),1,0)</f>
        <v>0.0</v>
      </c>
      <c r="Q20">
        <f>IF(AND(L20=1,M20&lt;5,H20="клиент",ISNUMBER(I20),I20&lt;=Вводные!$B$4),1,0)</f>
        <v>0.0</v>
      </c>
      <c r="R20" t="str">
        <f>IF(A20="","",IF(NOT(ISNUMBER(A20)),"дата не распознана",IF(OR(B20="",C20="",NOT(ISNUMBER(D20)),E20="",H20="",NOT(ISNUMBER(I20))),"пустое поле",IF(COUNTIF(Сводка!$A$16:$A$18,C20)=0,"неизвестный канал",IF(COUNTIF(Сводка!$A$5:$A$9,E20)=0,"неизвестный этап",IF(AND(H20&lt;&gt;"мы",H20&lt;&gt;"клиент"),"последним написал: мы или клиент",IF(D20&lt;0,"время ответа меньше нуля",IF(I20&lt;A20,"последнее сообщение раньше первого",IF(E20="Оплачено",IF(OR(NOT(ISNUMBER(F20)),NOT(ISNUMBER(G20))),"нет даты или суммы оплаты",IF(F20&lt;A20,"оплата раньше первого сообщения","")),IF(OR(F20&lt;&gt;"",G20&lt;&gt;""),"оплата указана, а этап не «Оплачено»",""))))))))))</f>
        <v/>
      </c>
      <c r="S20">
        <f>IF(R20="",0,1)</f>
        <v>0.0</v>
      </c>
    </row>
    <row r="21">
      <c r="A21" s="2" t="n">
        <v>46308</v>
      </c>
      <c r="B21" s="3" t="inlineStr">
        <is>
          <t>@a_morozova</t>
        </is>
      </c>
      <c r="C21" s="3" t="inlineStr">
        <is>
          <t>Telegram</t>
        </is>
      </c>
      <c r="D21" s="3" t="n">
        <v>8</v>
      </c>
      <c r="E21" s="3" t="inlineStr">
        <is>
          <t>Предложение с ценой</t>
        </is>
      </c>
      <c r="F21" s="2" t="n"/>
      <c r="G21" s="3" t="n"/>
      <c r="H21" s="3" t="inlineStr">
        <is>
          <t>мы</t>
        </is>
      </c>
      <c r="I21" s="2" t="n">
        <v>46313</v>
      </c>
      <c r="J21" s="3" t="n"/>
      <c r="K21">
        <f>IF(AND(ISNUMBER(A21),A21&gt;=Вводные!$B$3,A21&lt;=Вводные!$B$4),1,0)</f>
        <v>1.0</v>
      </c>
      <c r="L21">
        <f>IF(AND(K21=1,B21&lt;&gt;"",COUNTIFS(B$2:B21,B21,K$2:K21,1)=1),1,0)</f>
        <v>1.0</v>
      </c>
      <c r="M21">
        <f>IF(OR(L21=0,COUNTIF(Сводка!$A$5:$A$9,E21)=0),0,IF(AND(E21="Оплачено",ISNUMBER(F21),F21&gt;Вводные!$B$4),4,MATCH(E21,Сводка!$A$5:$A$9,0)))</f>
        <v>3.0</v>
      </c>
      <c r="N21">
        <f>IF(M21=5,1,0)</f>
        <v>0.0</v>
      </c>
      <c r="O21" t="str">
        <f>IF(L21=0,"",IF(D21&lt;=Вводные!$B$7,"быстро","медленно"))</f>
        <v>быстро</v>
      </c>
      <c r="P21">
        <f>IF(AND(L21=1,M21&lt;5,H21="мы",ISNUMBER(I21),I21&lt;=Вводные!$B$4-Вводные!$B$5,I21&gt;=Вводные!$B$4-Вводные!$B$6),1,0)</f>
        <v>1.0</v>
      </c>
      <c r="Q21">
        <f>IF(AND(L21=1,M21&lt;5,H21="клиент",ISNUMBER(I21),I21&lt;=Вводные!$B$4),1,0)</f>
        <v>0.0</v>
      </c>
      <c r="R21" t="str">
        <f>IF(A21="","",IF(NOT(ISNUMBER(A21)),"дата не распознана",IF(OR(B21="",C21="",NOT(ISNUMBER(D21)),E21="",H21="",NOT(ISNUMBER(I21))),"пустое поле",IF(COUNTIF(Сводка!$A$16:$A$18,C21)=0,"неизвестный канал",IF(COUNTIF(Сводка!$A$5:$A$9,E21)=0,"неизвестный этап",IF(AND(H21&lt;&gt;"мы",H21&lt;&gt;"клиент"),"последним написал: мы или клиент",IF(D21&lt;0,"время ответа меньше нуля",IF(I21&lt;A21,"последнее сообщение раньше первого",IF(E21="Оплачено",IF(OR(NOT(ISNUMBER(F21)),NOT(ISNUMBER(G21))),"нет даты или суммы оплаты",IF(F21&lt;A21,"оплата раньше первого сообщения","")),IF(OR(F21&lt;&gt;"",G21&lt;&gt;""),"оплата указана, а этап не «Оплачено»",""))))))))))</f>
        <v/>
      </c>
      <c r="S21">
        <f>IF(R21="",0,1)</f>
        <v>0.0</v>
      </c>
    </row>
    <row r="22">
      <c r="A22" s="2" t="n">
        <v>46309</v>
      </c>
      <c r="B22" s="3" t="inlineStr">
        <is>
          <t>@lena_bak</t>
        </is>
      </c>
      <c r="C22" s="3" t="inlineStr">
        <is>
          <t>Telegram</t>
        </is>
      </c>
      <c r="D22" s="3" t="n">
        <v>95</v>
      </c>
      <c r="E22" s="3" t="inlineStr">
        <is>
          <t>Оплачено</t>
        </is>
      </c>
      <c r="F22" s="2" t="n">
        <v>46311</v>
      </c>
      <c r="G22" s="3" t="n">
        <v>3900</v>
      </c>
      <c r="H22" s="3" t="inlineStr">
        <is>
          <t>мы</t>
        </is>
      </c>
      <c r="I22" s="2" t="n">
        <v>46311</v>
      </c>
      <c r="J22" s="3" t="n"/>
      <c r="K22">
        <f>IF(AND(ISNUMBER(A22),A22&gt;=Вводные!$B$3,A22&lt;=Вводные!$B$4),1,0)</f>
        <v>1.0</v>
      </c>
      <c r="L22">
        <f>IF(AND(K22=1,B22&lt;&gt;"",COUNTIFS(B$2:B22,B22,K$2:K22,1)=1),1,0)</f>
        <v>1.0</v>
      </c>
      <c r="M22">
        <f>IF(OR(L22=0,COUNTIF(Сводка!$A$5:$A$9,E22)=0),0,IF(AND(E22="Оплачено",ISNUMBER(F22),F22&gt;Вводные!$B$4),4,MATCH(E22,Сводка!$A$5:$A$9,0)))</f>
        <v>5.0</v>
      </c>
      <c r="N22">
        <f>IF(M22=5,1,0)</f>
        <v>1.0</v>
      </c>
      <c r="O22" t="str">
        <f>IF(L22=0,"",IF(D22&lt;=Вводные!$B$7,"быстро","медленно"))</f>
        <v>медленно</v>
      </c>
      <c r="P22">
        <f>IF(AND(L22=1,M22&lt;5,H22="мы",ISNUMBER(I22),I22&lt;=Вводные!$B$4-Вводные!$B$5,I22&gt;=Вводные!$B$4-Вводные!$B$6),1,0)</f>
        <v>0.0</v>
      </c>
      <c r="Q22">
        <f>IF(AND(L22=1,M22&lt;5,H22="клиент",ISNUMBER(I22),I22&lt;=Вводные!$B$4),1,0)</f>
        <v>0.0</v>
      </c>
      <c r="R22" t="str">
        <f>IF(A22="","",IF(NOT(ISNUMBER(A22)),"дата не распознана",IF(OR(B22="",C22="",NOT(ISNUMBER(D22)),E22="",H22="",NOT(ISNUMBER(I22))),"пустое поле",IF(COUNTIF(Сводка!$A$16:$A$18,C22)=0,"неизвестный канал",IF(COUNTIF(Сводка!$A$5:$A$9,E22)=0,"неизвестный этап",IF(AND(H22&lt;&gt;"мы",H22&lt;&gt;"клиент"),"последним написал: мы или клиент",IF(D22&lt;0,"время ответа меньше нуля",IF(I22&lt;A22,"последнее сообщение раньше первого",IF(E22="Оплачено",IF(OR(NOT(ISNUMBER(F22)),NOT(ISNUMBER(G22))),"нет даты или суммы оплаты",IF(F22&lt;A22,"оплата раньше первого сообщения","")),IF(OR(F22&lt;&gt;"",G22&lt;&gt;""),"оплата указана, а этап не «Оплачено»",""))))))))))</f>
        <v/>
      </c>
      <c r="S22">
        <f>IF(R22="",0,1)</f>
        <v>0.0</v>
      </c>
    </row>
    <row r="23">
      <c r="A23" s="2" t="n">
        <v>46309</v>
      </c>
      <c r="B23" s="3" t="inlineStr">
        <is>
          <t>id 38822</t>
        </is>
      </c>
      <c r="C23" s="3" t="inlineStr">
        <is>
          <t>ВКонтакте</t>
        </is>
      </c>
      <c r="D23" s="3" t="n">
        <v>45</v>
      </c>
      <c r="E23" s="3" t="inlineStr">
        <is>
          <t>Ответили</t>
        </is>
      </c>
      <c r="F23" s="2" t="n"/>
      <c r="G23" s="3" t="n"/>
      <c r="H23" s="3" t="inlineStr">
        <is>
          <t>мы</t>
        </is>
      </c>
      <c r="I23" s="2" t="n">
        <v>46309</v>
      </c>
      <c r="J23" s="3" t="n"/>
      <c r="K23">
        <f>IF(AND(ISNUMBER(A23),A23&gt;=Вводные!$B$3,A23&lt;=Вводные!$B$4),1,0)</f>
        <v>1.0</v>
      </c>
      <c r="L23">
        <f>IF(AND(K23=1,B23&lt;&gt;"",COUNTIFS(B$2:B23,B23,K$2:K23,1)=1),1,0)</f>
        <v>1.0</v>
      </c>
      <c r="M23">
        <f>IF(OR(L23=0,COUNTIF(Сводка!$A$5:$A$9,E23)=0),0,IF(AND(E23="Оплачено",ISNUMBER(F23),F23&gt;Вводные!$B$4),4,MATCH(E23,Сводка!$A$5:$A$9,0)))</f>
        <v>1.0</v>
      </c>
      <c r="N23">
        <f>IF(M23=5,1,0)</f>
        <v>0.0</v>
      </c>
      <c r="O23" t="str">
        <f>IF(L23=0,"",IF(D23&lt;=Вводные!$B$7,"быстро","медленно"))</f>
        <v>медленно</v>
      </c>
      <c r="P23">
        <f>IF(AND(L23=1,M23&lt;5,H23="мы",ISNUMBER(I23),I23&lt;=Вводные!$B$4-Вводные!$B$5,I23&gt;=Вводные!$B$4-Вводные!$B$6),1,0)</f>
        <v>0.0</v>
      </c>
      <c r="Q23">
        <f>IF(AND(L23=1,M23&lt;5,H23="клиент",ISNUMBER(I23),I23&lt;=Вводные!$B$4),1,0)</f>
        <v>0.0</v>
      </c>
      <c r="R23" t="str">
        <f>IF(A23="","",IF(NOT(ISNUMBER(A23)),"дата не распознана",IF(OR(B23="",C23="",NOT(ISNUMBER(D23)),E23="",H23="",NOT(ISNUMBER(I23))),"пустое поле",IF(COUNTIF(Сводка!$A$16:$A$18,C23)=0,"неизвестный канал",IF(COUNTIF(Сводка!$A$5:$A$9,E23)=0,"неизвестный этап",IF(AND(H23&lt;&gt;"мы",H23&lt;&gt;"клиент"),"последним написал: мы или клиент",IF(D23&lt;0,"время ответа меньше нуля",IF(I23&lt;A23,"последнее сообщение раньше первого",IF(E23="Оплачено",IF(OR(NOT(ISNUMBER(F23)),NOT(ISNUMBER(G23))),"нет даты или суммы оплаты",IF(F23&lt;A23,"оплата раньше первого сообщения","")),IF(OR(F23&lt;&gt;"",G23&lt;&gt;""),"оплата указана, а этап не «Оплачено»",""))))))))))</f>
        <v/>
      </c>
      <c r="S23">
        <f>IF(R23="",0,1)</f>
        <v>0.0</v>
      </c>
    </row>
    <row r="24">
      <c r="A24" s="2" t="n">
        <v>46310</v>
      </c>
      <c r="B24" s="3" t="inlineStr">
        <is>
          <t>@svetlana_r</t>
        </is>
      </c>
      <c r="C24" s="3" t="inlineStr">
        <is>
          <t>Telegram</t>
        </is>
      </c>
      <c r="D24" s="3" t="n">
        <v>3</v>
      </c>
      <c r="E24" s="3" t="inlineStr">
        <is>
          <t>Оплачено</t>
        </is>
      </c>
      <c r="F24" s="2" t="n">
        <v>46312</v>
      </c>
      <c r="G24" s="3" t="n">
        <v>7800</v>
      </c>
      <c r="H24" s="3" t="inlineStr">
        <is>
          <t>мы</t>
        </is>
      </c>
      <c r="I24" s="2" t="n">
        <v>46312</v>
      </c>
      <c r="J24" s="3" t="n"/>
      <c r="K24">
        <f>IF(AND(ISNUMBER(A24),A24&gt;=Вводные!$B$3,A24&lt;=Вводные!$B$4),1,0)</f>
        <v>1.0</v>
      </c>
      <c r="L24">
        <f>IF(AND(K24=1,B24&lt;&gt;"",COUNTIFS(B$2:B24,B24,K$2:K24,1)=1),1,0)</f>
        <v>1.0</v>
      </c>
      <c r="M24">
        <f>IF(OR(L24=0,COUNTIF(Сводка!$A$5:$A$9,E24)=0),0,IF(AND(E24="Оплачено",ISNUMBER(F24),F24&gt;Вводные!$B$4),4,MATCH(E24,Сводка!$A$5:$A$9,0)))</f>
        <v>5.0</v>
      </c>
      <c r="N24">
        <f>IF(M24=5,1,0)</f>
        <v>1.0</v>
      </c>
      <c r="O24" t="str">
        <f>IF(L24=0,"",IF(D24&lt;=Вводные!$B$7,"быстро","медленно"))</f>
        <v>быстро</v>
      </c>
      <c r="P24">
        <f>IF(AND(L24=1,M24&lt;5,H24="мы",ISNUMBER(I24),I24&lt;=Вводные!$B$4-Вводные!$B$5,I24&gt;=Вводные!$B$4-Вводные!$B$6),1,0)</f>
        <v>0.0</v>
      </c>
      <c r="Q24">
        <f>IF(AND(L24=1,M24&lt;5,H24="клиент",ISNUMBER(I24),I24&lt;=Вводные!$B$4),1,0)</f>
        <v>0.0</v>
      </c>
      <c r="R24" t="str">
        <f>IF(A24="","",IF(NOT(ISNUMBER(A24)),"дата не распознана",IF(OR(B24="",C24="",NOT(ISNUMBER(D24)),E24="",H24="",NOT(ISNUMBER(I24))),"пустое поле",IF(COUNTIF(Сводка!$A$16:$A$18,C24)=0,"неизвестный канал",IF(COUNTIF(Сводка!$A$5:$A$9,E24)=0,"неизвестный этап",IF(AND(H24&lt;&gt;"мы",H24&lt;&gt;"клиент"),"последним написал: мы или клиент",IF(D24&lt;0,"время ответа меньше нуля",IF(I24&lt;A24,"последнее сообщение раньше первого",IF(E24="Оплачено",IF(OR(NOT(ISNUMBER(F24)),NOT(ISNUMBER(G24))),"нет даты или суммы оплаты",IF(F24&lt;A24,"оплата раньше первого сообщения","")),IF(OR(F24&lt;&gt;"",G24&lt;&gt;""),"оплата указана, а этап не «Оплачено»",""))))))))))</f>
        <v/>
      </c>
      <c r="S24">
        <f>IF(R24="",0,1)</f>
        <v>0.0</v>
      </c>
    </row>
    <row r="25">
      <c r="A25" s="2" t="n">
        <v>46311</v>
      </c>
      <c r="B25" s="3" t="inlineStr">
        <is>
          <t>@alina_f</t>
        </is>
      </c>
      <c r="C25" s="3" t="inlineStr">
        <is>
          <t>Telegram</t>
        </is>
      </c>
      <c r="D25" s="3" t="n">
        <v>120</v>
      </c>
      <c r="E25" s="3" t="inlineStr">
        <is>
          <t>Уточнили задачу</t>
        </is>
      </c>
      <c r="F25" s="2" t="n"/>
      <c r="G25" s="3" t="n"/>
      <c r="H25" s="3" t="inlineStr">
        <is>
          <t>мы</t>
        </is>
      </c>
      <c r="I25" s="2" t="n">
        <v>46313</v>
      </c>
      <c r="J25" s="3" t="n"/>
      <c r="K25">
        <f>IF(AND(ISNUMBER(A25),A25&gt;=Вводные!$B$3,A25&lt;=Вводные!$B$4),1,0)</f>
        <v>1.0</v>
      </c>
      <c r="L25">
        <f>IF(AND(K25=1,B25&lt;&gt;"",COUNTIFS(B$2:B25,B25,K$2:K25,1)=1),1,0)</f>
        <v>1.0</v>
      </c>
      <c r="M25">
        <f>IF(OR(L25=0,COUNTIF(Сводка!$A$5:$A$9,E25)=0),0,IF(AND(E25="Оплачено",ISNUMBER(F25),F25&gt;Вводные!$B$4),4,MATCH(E25,Сводка!$A$5:$A$9,0)))</f>
        <v>2.0</v>
      </c>
      <c r="N25">
        <f>IF(M25=5,1,0)</f>
        <v>0.0</v>
      </c>
      <c r="O25" t="str">
        <f>IF(L25=0,"",IF(D25&lt;=Вводные!$B$7,"быстро","медленно"))</f>
        <v>медленно</v>
      </c>
      <c r="P25">
        <f>IF(AND(L25=1,M25&lt;5,H25="мы",ISNUMBER(I25),I25&lt;=Вводные!$B$4-Вводные!$B$5,I25&gt;=Вводные!$B$4-Вводные!$B$6),1,0)</f>
        <v>1.0</v>
      </c>
      <c r="Q25">
        <f>IF(AND(L25=1,M25&lt;5,H25="клиент",ISNUMBER(I25),I25&lt;=Вводные!$B$4),1,0)</f>
        <v>0.0</v>
      </c>
      <c r="R25" t="str">
        <f>IF(A25="","",IF(NOT(ISNUMBER(A25)),"дата не распознана",IF(OR(B25="",C25="",NOT(ISNUMBER(D25)),E25="",H25="",NOT(ISNUMBER(I25))),"пустое поле",IF(COUNTIF(Сводка!$A$16:$A$18,C25)=0,"неизвестный канал",IF(COUNTIF(Сводка!$A$5:$A$9,E25)=0,"неизвестный этап",IF(AND(H25&lt;&gt;"мы",H25&lt;&gt;"клиент"),"последним написал: мы или клиент",IF(D25&lt;0,"время ответа меньше нуля",IF(I25&lt;A25,"последнее сообщение раньше первого",IF(E25="Оплачено",IF(OR(NOT(ISNUMBER(F25)),NOT(ISNUMBER(G25))),"нет даты или суммы оплаты",IF(F25&lt;A25,"оплата раньше первого сообщения","")),IF(OR(F25&lt;&gt;"",G25&lt;&gt;""),"оплата указана, а этап не «Оплачено»",""))))))))))</f>
        <v/>
      </c>
      <c r="S25">
        <f>IF(R25="",0,1)</f>
        <v>0.0</v>
      </c>
    </row>
    <row r="26">
      <c r="A26" s="2" t="n">
        <v>46311</v>
      </c>
      <c r="B26" s="3" t="inlineStr">
        <is>
          <t>@pavel_t</t>
        </is>
      </c>
      <c r="C26" s="3" t="inlineStr">
        <is>
          <t>Telegram</t>
        </is>
      </c>
      <c r="D26" s="3" t="n">
        <v>20</v>
      </c>
      <c r="E26" s="3" t="inlineStr">
        <is>
          <t>Ответили</t>
        </is>
      </c>
      <c r="F26" s="2" t="n"/>
      <c r="G26" s="3" t="n"/>
      <c r="H26" s="3" t="inlineStr">
        <is>
          <t>мы</t>
        </is>
      </c>
      <c r="I26" s="2" t="n">
        <v>46311</v>
      </c>
      <c r="J26" s="3" t="inlineStr">
        <is>
          <t>Написал повторно, та же переписка</t>
        </is>
      </c>
      <c r="K26">
        <f>IF(AND(ISNUMBER(A26),A26&gt;=Вводные!$B$3,A26&lt;=Вводные!$B$4),1,0)</f>
        <v>1.0</v>
      </c>
      <c r="L26">
        <f>IF(AND(K26=1,B26&lt;&gt;"",COUNTIFS(B$2:B26,B26,K$2:K26,1)=1),1,0)</f>
        <v>0.0</v>
      </c>
      <c r="M26">
        <f>IF(OR(L26=0,COUNTIF(Сводка!$A$5:$A$9,E26)=0),0,IF(AND(E26="Оплачено",ISNUMBER(F26),F26&gt;Вводные!$B$4),4,MATCH(E26,Сводка!$A$5:$A$9,0)))</f>
        <v>0.0</v>
      </c>
      <c r="N26">
        <f>IF(M26=5,1,0)</f>
        <v>0.0</v>
      </c>
      <c r="O26" t="str">
        <f>IF(L26=0,"",IF(D26&lt;=Вводные!$B$7,"быстро","медленно"))</f>
        <v/>
      </c>
      <c r="P26">
        <f>IF(AND(L26=1,M26&lt;5,H26="мы",ISNUMBER(I26),I26&lt;=Вводные!$B$4-Вводные!$B$5,I26&gt;=Вводные!$B$4-Вводные!$B$6),1,0)</f>
        <v>0.0</v>
      </c>
      <c r="Q26">
        <f>IF(AND(L26=1,M26&lt;5,H26="клиент",ISNUMBER(I26),I26&lt;=Вводные!$B$4),1,0)</f>
        <v>0.0</v>
      </c>
      <c r="R26" t="str">
        <f>IF(A26="","",IF(NOT(ISNUMBER(A26)),"дата не распознана",IF(OR(B26="",C26="",NOT(ISNUMBER(D26)),E26="",H26="",NOT(ISNUMBER(I26))),"пустое поле",IF(COUNTIF(Сводка!$A$16:$A$18,C26)=0,"неизвестный канал",IF(COUNTIF(Сводка!$A$5:$A$9,E26)=0,"неизвестный этап",IF(AND(H26&lt;&gt;"мы",H26&lt;&gt;"клиент"),"последним написал: мы или клиент",IF(D26&lt;0,"время ответа меньше нуля",IF(I26&lt;A26,"последнее сообщение раньше первого",IF(E26="Оплачено",IF(OR(NOT(ISNUMBER(F26)),NOT(ISNUMBER(G26))),"нет даты или суммы оплаты",IF(F26&lt;A26,"оплата раньше первого сообщения","")),IF(OR(F26&lt;&gt;"",G26&lt;&gt;""),"оплата указана, а этап не «Оплачено»",""))))))))))</f>
        <v/>
      </c>
      <c r="S26">
        <f>IF(R26="",0,1)</f>
        <v>0.0</v>
      </c>
    </row>
    <row r="27">
      <c r="A27" s="2" t="n">
        <v>46312</v>
      </c>
      <c r="B27" s="3" t="inlineStr">
        <is>
          <t>id 90233</t>
        </is>
      </c>
      <c r="C27" s="3" t="inlineStr">
        <is>
          <t>ВКонтакте</t>
        </is>
      </c>
      <c r="D27" s="3" t="n">
        <v>6</v>
      </c>
      <c r="E27" s="3" t="inlineStr">
        <is>
          <t>Предложение с ценой</t>
        </is>
      </c>
      <c r="F27" s="2" t="n"/>
      <c r="G27" s="3" t="n"/>
      <c r="H27" s="3" t="inlineStr">
        <is>
          <t>мы</t>
        </is>
      </c>
      <c r="I27" s="2" t="n">
        <v>46316</v>
      </c>
      <c r="J27" s="3" t="n"/>
      <c r="K27">
        <f>IF(AND(ISNUMBER(A27),A27&gt;=Вводные!$B$3,A27&lt;=Вводные!$B$4),1,0)</f>
        <v>1.0</v>
      </c>
      <c r="L27">
        <f>IF(AND(K27=1,B27&lt;&gt;"",COUNTIFS(B$2:B27,B27,K$2:K27,1)=1),1,0)</f>
        <v>1.0</v>
      </c>
      <c r="M27">
        <f>IF(OR(L27=0,COUNTIF(Сводка!$A$5:$A$9,E27)=0),0,IF(AND(E27="Оплачено",ISNUMBER(F27),F27&gt;Вводные!$B$4),4,MATCH(E27,Сводка!$A$5:$A$9,0)))</f>
        <v>3.0</v>
      </c>
      <c r="N27">
        <f>IF(M27=5,1,0)</f>
        <v>0.0</v>
      </c>
      <c r="O27" t="str">
        <f>IF(L27=0,"",IF(D27&lt;=Вводные!$B$7,"быстро","медленно"))</f>
        <v>быстро</v>
      </c>
      <c r="P27">
        <f>IF(AND(L27=1,M27&lt;5,H27="мы",ISNUMBER(I27),I27&lt;=Вводные!$B$4-Вводные!$B$5,I27&gt;=Вводные!$B$4-Вводные!$B$6),1,0)</f>
        <v>1.0</v>
      </c>
      <c r="Q27">
        <f>IF(AND(L27=1,M27&lt;5,H27="клиент",ISNUMBER(I27),I27&lt;=Вводные!$B$4),1,0)</f>
        <v>0.0</v>
      </c>
      <c r="R27" t="str">
        <f>IF(A27="","",IF(NOT(ISNUMBER(A27)),"дата не распознана",IF(OR(B27="",C27="",NOT(ISNUMBER(D27)),E27="",H27="",NOT(ISNUMBER(I27))),"пустое поле",IF(COUNTIF(Сводка!$A$16:$A$18,C27)=0,"неизвестный канал",IF(COUNTIF(Сводка!$A$5:$A$9,E27)=0,"неизвестный этап",IF(AND(H27&lt;&gt;"мы",H27&lt;&gt;"клиент"),"последним написал: мы или клиент",IF(D27&lt;0,"время ответа меньше нуля",IF(I27&lt;A27,"последнее сообщение раньше первого",IF(E27="Оплачено",IF(OR(NOT(ISNUMBER(F27)),NOT(ISNUMBER(G27))),"нет даты или суммы оплаты",IF(F27&lt;A27,"оплата раньше первого сообщения","")),IF(OR(F27&lt;&gt;"",G27&lt;&gt;""),"оплата указана, а этап не «Оплачено»",""))))))))))</f>
        <v/>
      </c>
      <c r="S27">
        <f>IF(R27="",0,1)</f>
        <v>0.0</v>
      </c>
    </row>
    <row r="28">
      <c r="A28" s="2" t="n">
        <v>46313</v>
      </c>
      <c r="B28" s="3" t="inlineStr">
        <is>
          <t>@olga_dm</t>
        </is>
      </c>
      <c r="C28" s="3" t="inlineStr">
        <is>
          <t>Telegram</t>
        </is>
      </c>
      <c r="D28" s="3" t="n">
        <v>240</v>
      </c>
      <c r="E28" s="3" t="inlineStr">
        <is>
          <t>Предложение с ценой</t>
        </is>
      </c>
      <c r="F28" s="2" t="n"/>
      <c r="G28" s="3" t="n"/>
      <c r="H28" s="3" t="inlineStr">
        <is>
          <t>мы</t>
        </is>
      </c>
      <c r="I28" s="2" t="n">
        <v>46314</v>
      </c>
      <c r="J28" s="3" t="n"/>
      <c r="K28">
        <f>IF(AND(ISNUMBER(A28),A28&gt;=Вводные!$B$3,A28&lt;=Вводные!$B$4),1,0)</f>
        <v>1.0</v>
      </c>
      <c r="L28">
        <f>IF(AND(K28=1,B28&lt;&gt;"",COUNTIFS(B$2:B28,B28,K$2:K28,1)=1),1,0)</f>
        <v>1.0</v>
      </c>
      <c r="M28">
        <f>IF(OR(L28=0,COUNTIF(Сводка!$A$5:$A$9,E28)=0),0,IF(AND(E28="Оплачено",ISNUMBER(F28),F28&gt;Вводные!$B$4),4,MATCH(E28,Сводка!$A$5:$A$9,0)))</f>
        <v>3.0</v>
      </c>
      <c r="N28">
        <f>IF(M28=5,1,0)</f>
        <v>0.0</v>
      </c>
      <c r="O28" t="str">
        <f>IF(L28=0,"",IF(D28&lt;=Вводные!$B$7,"быстро","медленно"))</f>
        <v>медленно</v>
      </c>
      <c r="P28">
        <f>IF(AND(L28=1,M28&lt;5,H28="мы",ISNUMBER(I28),I28&lt;=Вводные!$B$4-Вводные!$B$5,I28&gt;=Вводные!$B$4-Вводные!$B$6),1,0)</f>
        <v>1.0</v>
      </c>
      <c r="Q28">
        <f>IF(AND(L28=1,M28&lt;5,H28="клиент",ISNUMBER(I28),I28&lt;=Вводные!$B$4),1,0)</f>
        <v>0.0</v>
      </c>
      <c r="R28" t="str">
        <f>IF(A28="","",IF(NOT(ISNUMBER(A28)),"дата не распознана",IF(OR(B28="",C28="",NOT(ISNUMBER(D28)),E28="",H28="",NOT(ISNUMBER(I28))),"пустое поле",IF(COUNTIF(Сводка!$A$16:$A$18,C28)=0,"неизвестный канал",IF(COUNTIF(Сводка!$A$5:$A$9,E28)=0,"неизвестный этап",IF(AND(H28&lt;&gt;"мы",H28&lt;&gt;"клиент"),"последним написал: мы или клиент",IF(D28&lt;0,"время ответа меньше нуля",IF(I28&lt;A28,"последнее сообщение раньше первого",IF(E28="Оплачено",IF(OR(NOT(ISNUMBER(F28)),NOT(ISNUMBER(G28))),"нет даты или суммы оплаты",IF(F28&lt;A28,"оплата раньше первого сообщения","")),IF(OR(F28&lt;&gt;"",G28&lt;&gt;""),"оплата указана, а этап не «Оплачено»",""))))))))))</f>
        <v/>
      </c>
      <c r="S28">
        <f>IF(R28="",0,1)</f>
        <v>0.0</v>
      </c>
    </row>
    <row r="29">
      <c r="A29" s="2" t="n">
        <v>46314</v>
      </c>
      <c r="B29" s="3" t="inlineStr">
        <is>
          <t>@igor_m</t>
        </is>
      </c>
      <c r="C29" s="3" t="inlineStr">
        <is>
          <t>Telegram</t>
        </is>
      </c>
      <c r="D29" s="3" t="n">
        <v>11</v>
      </c>
      <c r="E29" s="3" t="inlineStr">
        <is>
          <t>Оплачено</t>
        </is>
      </c>
      <c r="F29" s="2" t="n">
        <v>46315</v>
      </c>
      <c r="G29" s="3" t="n">
        <v>4500</v>
      </c>
      <c r="H29" s="3" t="inlineStr">
        <is>
          <t>клиент</t>
        </is>
      </c>
      <c r="I29" s="2" t="n">
        <v>46316</v>
      </c>
      <c r="J29" s="3" t="n"/>
      <c r="K29">
        <f>IF(AND(ISNUMBER(A29),A29&gt;=Вводные!$B$3,A29&lt;=Вводные!$B$4),1,0)</f>
        <v>1.0</v>
      </c>
      <c r="L29">
        <f>IF(AND(K29=1,B29&lt;&gt;"",COUNTIFS(B$2:B29,B29,K$2:K29,1)=1),1,0)</f>
        <v>1.0</v>
      </c>
      <c r="M29">
        <f>IF(OR(L29=0,COUNTIF(Сводка!$A$5:$A$9,E29)=0),0,IF(AND(E29="Оплачено",ISNUMBER(F29),F29&gt;Вводные!$B$4),4,MATCH(E29,Сводка!$A$5:$A$9,0)))</f>
        <v>5.0</v>
      </c>
      <c r="N29">
        <f>IF(M29=5,1,0)</f>
        <v>1.0</v>
      </c>
      <c r="O29" t="str">
        <f>IF(L29=0,"",IF(D29&lt;=Вводные!$B$7,"быстро","медленно"))</f>
        <v>быстро</v>
      </c>
      <c r="P29">
        <f>IF(AND(L29=1,M29&lt;5,H29="мы",ISNUMBER(I29),I29&lt;=Вводные!$B$4-Вводные!$B$5,I29&gt;=Вводные!$B$4-Вводные!$B$6),1,0)</f>
        <v>0.0</v>
      </c>
      <c r="Q29">
        <f>IF(AND(L29=1,M29&lt;5,H29="клиент",ISNUMBER(I29),I29&lt;=Вводные!$B$4),1,0)</f>
        <v>0.0</v>
      </c>
      <c r="R29" t="str">
        <f>IF(A29="","",IF(NOT(ISNUMBER(A29)),"дата не распознана",IF(OR(B29="",C29="",NOT(ISNUMBER(D29)),E29="",H29="",NOT(ISNUMBER(I29))),"пустое поле",IF(COUNTIF(Сводка!$A$16:$A$18,C29)=0,"неизвестный канал",IF(COUNTIF(Сводка!$A$5:$A$9,E29)=0,"неизвестный этап",IF(AND(H29&lt;&gt;"мы",H29&lt;&gt;"клиент"),"последним написал: мы или клиент",IF(D29&lt;0,"время ответа меньше нуля",IF(I29&lt;A29,"последнее сообщение раньше первого",IF(E29="Оплачено",IF(OR(NOT(ISNUMBER(F29)),NOT(ISNUMBER(G29))),"нет даты или суммы оплаты",IF(F29&lt;A29,"оплата раньше первого сообщения","")),IF(OR(F29&lt;&gt;"",G29&lt;&gt;""),"оплата указана, а этап не «Оплачено»",""))))))))))</f>
        <v/>
      </c>
      <c r="S29">
        <f>IF(R29="",0,1)</f>
        <v>0.0</v>
      </c>
    </row>
    <row r="30">
      <c r="A30" s="2" t="n">
        <v>46314</v>
      </c>
      <c r="B30" s="3" t="inlineStr">
        <is>
          <t>@k_sergeeva</t>
        </is>
      </c>
      <c r="C30" s="3" t="inlineStr">
        <is>
          <t>Telegram</t>
        </is>
      </c>
      <c r="D30" s="3" t="n">
        <v>9</v>
      </c>
      <c r="E30" s="3" t="inlineStr">
        <is>
          <t>Ответили</t>
        </is>
      </c>
      <c r="F30" s="2" t="n"/>
      <c r="G30" s="3" t="n"/>
      <c r="H30" s="3" t="inlineStr">
        <is>
          <t>мы</t>
        </is>
      </c>
      <c r="I30" s="2" t="n">
        <v>46314</v>
      </c>
      <c r="J30" s="3" t="n"/>
      <c r="K30">
        <f>IF(AND(ISNUMBER(A30),A30&gt;=Вводные!$B$3,A30&lt;=Вводные!$B$4),1,0)</f>
        <v>1.0</v>
      </c>
      <c r="L30">
        <f>IF(AND(K30=1,B30&lt;&gt;"",COUNTIFS(B$2:B30,B30,K$2:K30,1)=1),1,0)</f>
        <v>1.0</v>
      </c>
      <c r="M30">
        <f>IF(OR(L30=0,COUNTIF(Сводка!$A$5:$A$9,E30)=0),0,IF(AND(E30="Оплачено",ISNUMBER(F30),F30&gt;Вводные!$B$4),4,MATCH(E30,Сводка!$A$5:$A$9,0)))</f>
        <v>1.0</v>
      </c>
      <c r="N30">
        <f>IF(M30=5,1,0)</f>
        <v>0.0</v>
      </c>
      <c r="O30" t="str">
        <f>IF(L30=0,"",IF(D30&lt;=Вводные!$B$7,"быстро","медленно"))</f>
        <v>быстро</v>
      </c>
      <c r="P30">
        <f>IF(AND(L30=1,M30&lt;5,H30="мы",ISNUMBER(I30),I30&lt;=Вводные!$B$4-Вводные!$B$5,I30&gt;=Вводные!$B$4-Вводные!$B$6),1,0)</f>
        <v>1.0</v>
      </c>
      <c r="Q30">
        <f>IF(AND(L30=1,M30&lt;5,H30="клиент",ISNUMBER(I30),I30&lt;=Вводные!$B$4),1,0)</f>
        <v>0.0</v>
      </c>
      <c r="R30" t="str">
        <f>IF(A30="","",IF(NOT(ISNUMBER(A30)),"дата не распознана",IF(OR(B30="",C30="",NOT(ISNUMBER(D30)),E30="",H30="",NOT(ISNUMBER(I30))),"пустое поле",IF(COUNTIF(Сводка!$A$16:$A$18,C30)=0,"неизвестный канал",IF(COUNTIF(Сводка!$A$5:$A$9,E30)=0,"неизвестный этап",IF(AND(H30&lt;&gt;"мы",H30&lt;&gt;"клиент"),"последним написал: мы или клиент",IF(D30&lt;0,"время ответа меньше нуля",IF(I30&lt;A30,"последнее сообщение раньше первого",IF(E30="Оплачено",IF(OR(NOT(ISNUMBER(F30)),NOT(ISNUMBER(G30))),"нет даты или суммы оплаты",IF(F30&lt;A30,"оплата раньше первого сообщения","")),IF(OR(F30&lt;&gt;"",G30&lt;&gt;""),"оплата указана, а этап не «Оплачено»",""))))))))))</f>
        <v/>
      </c>
      <c r="S30">
        <f>IF(R30="",0,1)</f>
        <v>0.0</v>
      </c>
    </row>
    <row r="31">
      <c r="A31" s="2" t="n">
        <v>46315</v>
      </c>
      <c r="B31" s="3" t="inlineStr">
        <is>
          <t>id 41552</t>
        </is>
      </c>
      <c r="C31" s="3" t="inlineStr">
        <is>
          <t>ВКонтакте</t>
        </is>
      </c>
      <c r="D31" s="3" t="n">
        <v>10</v>
      </c>
      <c r="E31" s="3" t="inlineStr">
        <is>
          <t>Ссылка на оплату</t>
        </is>
      </c>
      <c r="F31" s="2" t="n"/>
      <c r="G31" s="3" t="n"/>
      <c r="H31" s="3" t="inlineStr">
        <is>
          <t>мы</t>
        </is>
      </c>
      <c r="I31" s="2" t="n">
        <v>46318</v>
      </c>
      <c r="J31" s="3" t="inlineStr">
        <is>
          <t>Попросила подождать до зарплаты</t>
        </is>
      </c>
      <c r="K31">
        <f>IF(AND(ISNUMBER(A31),A31&gt;=Вводные!$B$3,A31&lt;=Вводные!$B$4),1,0)</f>
        <v>1.0</v>
      </c>
      <c r="L31">
        <f>IF(AND(K31=1,B31&lt;&gt;"",COUNTIFS(B$2:B31,B31,K$2:K31,1)=1),1,0)</f>
        <v>1.0</v>
      </c>
      <c r="M31">
        <f>IF(OR(L31=0,COUNTIF(Сводка!$A$5:$A$9,E31)=0),0,IF(AND(E31="Оплачено",ISNUMBER(F31),F31&gt;Вводные!$B$4),4,MATCH(E31,Сводка!$A$5:$A$9,0)))</f>
        <v>4.0</v>
      </c>
      <c r="N31">
        <f>IF(M31=5,1,0)</f>
        <v>0.0</v>
      </c>
      <c r="O31" t="str">
        <f>IF(L31=0,"",IF(D31&lt;=Вводные!$B$7,"быстро","медленно"))</f>
        <v>быстро</v>
      </c>
      <c r="P31">
        <f>IF(AND(L31=1,M31&lt;5,H31="мы",ISNUMBER(I31),I31&lt;=Вводные!$B$4-Вводные!$B$5,I31&gt;=Вводные!$B$4-Вводные!$B$6),1,0)</f>
        <v>1.0</v>
      </c>
      <c r="Q31">
        <f>IF(AND(L31=1,M31&lt;5,H31="клиент",ISNUMBER(I31),I31&lt;=Вводные!$B$4),1,0)</f>
        <v>0.0</v>
      </c>
      <c r="R31" t="str">
        <f>IF(A31="","",IF(NOT(ISNUMBER(A31)),"дата не распознана",IF(OR(B31="",C31="",NOT(ISNUMBER(D31)),E31="",H31="",NOT(ISNUMBER(I31))),"пустое поле",IF(COUNTIF(Сводка!$A$16:$A$18,C31)=0,"неизвестный канал",IF(COUNTIF(Сводка!$A$5:$A$9,E31)=0,"неизвестный этап",IF(AND(H31&lt;&gt;"мы",H31&lt;&gt;"клиент"),"последним написал: мы или клиент",IF(D31&lt;0,"время ответа меньше нуля",IF(I31&lt;A31,"последнее сообщение раньше первого",IF(E31="Оплачено",IF(OR(NOT(ISNUMBER(F31)),NOT(ISNUMBER(G31))),"нет даты или суммы оплаты",IF(F31&lt;A31,"оплата раньше первого сообщения","")),IF(OR(F31&lt;&gt;"",G31&lt;&gt;""),"оплата указана, а этап не «Оплачено»",""))))))))))</f>
        <v/>
      </c>
      <c r="S31">
        <f>IF(R31="",0,1)</f>
        <v>0.0</v>
      </c>
    </row>
    <row r="32">
      <c r="A32" s="2" t="n">
        <v>46316</v>
      </c>
      <c r="B32" s="3" t="inlineStr">
        <is>
          <t>@nikita_z</t>
        </is>
      </c>
      <c r="C32" s="3" t="inlineStr">
        <is>
          <t>Telegram</t>
        </is>
      </c>
      <c r="D32" s="3" t="n">
        <v>15</v>
      </c>
      <c r="E32" s="3" t="inlineStr">
        <is>
          <t>Предложение с ценой</t>
        </is>
      </c>
      <c r="F32" s="2" t="n"/>
      <c r="G32" s="3" t="n"/>
      <c r="H32" s="3" t="inlineStr">
        <is>
          <t>мы</t>
        </is>
      </c>
      <c r="I32" s="2" t="n">
        <v>46320</v>
      </c>
      <c r="J32" s="3" t="n"/>
      <c r="K32">
        <f>IF(AND(ISNUMBER(A32),A32&gt;=Вводные!$B$3,A32&lt;=Вводные!$B$4),1,0)</f>
        <v>1.0</v>
      </c>
      <c r="L32">
        <f>IF(AND(K32=1,B32&lt;&gt;"",COUNTIFS(B$2:B32,B32,K$2:K32,1)=1),1,0)</f>
        <v>1.0</v>
      </c>
      <c r="M32">
        <f>IF(OR(L32=0,COUNTIF(Сводка!$A$5:$A$9,E32)=0),0,IF(AND(E32="Оплачено",ISNUMBER(F32),F32&gt;Вводные!$B$4),4,MATCH(E32,Сводка!$A$5:$A$9,0)))</f>
        <v>3.0</v>
      </c>
      <c r="N32">
        <f>IF(M32=5,1,0)</f>
        <v>0.0</v>
      </c>
      <c r="O32" t="str">
        <f>IF(L32=0,"",IF(D32&lt;=Вводные!$B$7,"быстро","медленно"))</f>
        <v>быстро</v>
      </c>
      <c r="P32">
        <f>IF(AND(L32=1,M32&lt;5,H32="мы",ISNUMBER(I32),I32&lt;=Вводные!$B$4-Вводные!$B$5,I32&gt;=Вводные!$B$4-Вводные!$B$6),1,0)</f>
        <v>1.0</v>
      </c>
      <c r="Q32">
        <f>IF(AND(L32=1,M32&lt;5,H32="клиент",ISNUMBER(I32),I32&lt;=Вводные!$B$4),1,0)</f>
        <v>0.0</v>
      </c>
      <c r="R32" t="str">
        <f>IF(A32="","",IF(NOT(ISNUMBER(A32)),"дата не распознана",IF(OR(B32="",C32="",NOT(ISNUMBER(D32)),E32="",H32="",NOT(ISNUMBER(I32))),"пустое поле",IF(COUNTIF(Сводка!$A$16:$A$18,C32)=0,"неизвестный канал",IF(COUNTIF(Сводка!$A$5:$A$9,E32)=0,"неизвестный этап",IF(AND(H32&lt;&gt;"мы",H32&lt;&gt;"клиент"),"последним написал: мы или клиент",IF(D32&lt;0,"время ответа меньше нуля",IF(I32&lt;A32,"последнее сообщение раньше первого",IF(E32="Оплачено",IF(OR(NOT(ISNUMBER(F32)),NOT(ISNUMBER(G32))),"нет даты или суммы оплаты",IF(F32&lt;A32,"оплата раньше первого сообщения","")),IF(OR(F32&lt;&gt;"",G32&lt;&gt;""),"оплата указана, а этап не «Оплачено»",""))))))))))</f>
        <v/>
      </c>
      <c r="S32">
        <f>IF(R32="",0,1)</f>
        <v>0.0</v>
      </c>
    </row>
    <row r="33">
      <c r="A33" s="2" t="n">
        <v>46317</v>
      </c>
      <c r="B33" s="3" t="inlineStr">
        <is>
          <t>id 30117</t>
        </is>
      </c>
      <c r="C33" s="3" t="inlineStr">
        <is>
          <t>ВКонтакте</t>
        </is>
      </c>
      <c r="D33" s="3" t="n">
        <v>5</v>
      </c>
      <c r="E33" s="3" t="inlineStr">
        <is>
          <t>Оплачено</t>
        </is>
      </c>
      <c r="F33" s="2" t="n">
        <v>46319</v>
      </c>
      <c r="G33" s="3" t="n">
        <v>5200</v>
      </c>
      <c r="H33" s="3" t="inlineStr">
        <is>
          <t>мы</t>
        </is>
      </c>
      <c r="I33" s="2" t="n">
        <v>46319</v>
      </c>
      <c r="J33" s="3" t="n"/>
      <c r="K33">
        <f>IF(AND(ISNUMBER(A33),A33&gt;=Вводные!$B$3,A33&lt;=Вводные!$B$4),1,0)</f>
        <v>1.0</v>
      </c>
      <c r="L33">
        <f>IF(AND(K33=1,B33&lt;&gt;"",COUNTIFS(B$2:B33,B33,K$2:K33,1)=1),1,0)</f>
        <v>1.0</v>
      </c>
      <c r="M33">
        <f>IF(OR(L33=0,COUNTIF(Сводка!$A$5:$A$9,E33)=0),0,IF(AND(E33="Оплачено",ISNUMBER(F33),F33&gt;Вводные!$B$4),4,MATCH(E33,Сводка!$A$5:$A$9,0)))</f>
        <v>5.0</v>
      </c>
      <c r="N33">
        <f>IF(M33=5,1,0)</f>
        <v>1.0</v>
      </c>
      <c r="O33" t="str">
        <f>IF(L33=0,"",IF(D33&lt;=Вводные!$B$7,"быстро","медленно"))</f>
        <v>быстро</v>
      </c>
      <c r="P33">
        <f>IF(AND(L33=1,M33&lt;5,H33="мы",ISNUMBER(I33),I33&lt;=Вводные!$B$4-Вводные!$B$5,I33&gt;=Вводные!$B$4-Вводные!$B$6),1,0)</f>
        <v>0.0</v>
      </c>
      <c r="Q33">
        <f>IF(AND(L33=1,M33&lt;5,H33="клиент",ISNUMBER(I33),I33&lt;=Вводные!$B$4),1,0)</f>
        <v>0.0</v>
      </c>
      <c r="R33" t="str">
        <f>IF(A33="","",IF(NOT(ISNUMBER(A33)),"дата не распознана",IF(OR(B33="",C33="",NOT(ISNUMBER(D33)),E33="",H33="",NOT(ISNUMBER(I33))),"пустое поле",IF(COUNTIF(Сводка!$A$16:$A$18,C33)=0,"неизвестный канал",IF(COUNTIF(Сводка!$A$5:$A$9,E33)=0,"неизвестный этап",IF(AND(H33&lt;&gt;"мы",H33&lt;&gt;"клиент"),"последним написал: мы или клиент",IF(D33&lt;0,"время ответа меньше нуля",IF(I33&lt;A33,"последнее сообщение раньше первого",IF(E33="Оплачено",IF(OR(NOT(ISNUMBER(F33)),NOT(ISNUMBER(G33))),"нет даты или суммы оплаты",IF(F33&lt;A33,"оплата раньше первого сообщения","")),IF(OR(F33&lt;&gt;"",G33&lt;&gt;""),"оплата указана, а этап не «Оплачено»",""))))))))))</f>
        <v/>
      </c>
      <c r="S33">
        <f>IF(R33="",0,1)</f>
        <v>0.0</v>
      </c>
    </row>
    <row r="34">
      <c r="A34" s="2" t="n">
        <v>46317</v>
      </c>
      <c r="B34" s="3" t="inlineStr">
        <is>
          <t>@ilya_pr</t>
        </is>
      </c>
      <c r="C34" s="3" t="inlineStr">
        <is>
          <t>Telegram</t>
        </is>
      </c>
      <c r="D34" s="3" t="n">
        <v>600</v>
      </c>
      <c r="E34" s="3" t="inlineStr">
        <is>
          <t>Ответили</t>
        </is>
      </c>
      <c r="F34" s="2" t="n"/>
      <c r="G34" s="3" t="n"/>
      <c r="H34" s="3" t="inlineStr">
        <is>
          <t>мы</t>
        </is>
      </c>
      <c r="I34" s="2" t="n">
        <v>46317</v>
      </c>
      <c r="J34" s="3" t="n"/>
      <c r="K34">
        <f>IF(AND(ISNUMBER(A34),A34&gt;=Вводные!$B$3,A34&lt;=Вводные!$B$4),1,0)</f>
        <v>1.0</v>
      </c>
      <c r="L34">
        <f>IF(AND(K34=1,B34&lt;&gt;"",COUNTIFS(B$2:B34,B34,K$2:K34,1)=1),1,0)</f>
        <v>1.0</v>
      </c>
      <c r="M34">
        <f>IF(OR(L34=0,COUNTIF(Сводка!$A$5:$A$9,E34)=0),0,IF(AND(E34="Оплачено",ISNUMBER(F34),F34&gt;Вводные!$B$4),4,MATCH(E34,Сводка!$A$5:$A$9,0)))</f>
        <v>1.0</v>
      </c>
      <c r="N34">
        <f>IF(M34=5,1,0)</f>
        <v>0.0</v>
      </c>
      <c r="O34" t="str">
        <f>IF(L34=0,"",IF(D34&lt;=Вводные!$B$7,"быстро","медленно"))</f>
        <v>медленно</v>
      </c>
      <c r="P34">
        <f>IF(AND(L34=1,M34&lt;5,H34="мы",ISNUMBER(I34),I34&lt;=Вводные!$B$4-Вводные!$B$5,I34&gt;=Вводные!$B$4-Вводные!$B$6),1,0)</f>
        <v>1.0</v>
      </c>
      <c r="Q34">
        <f>IF(AND(L34=1,M34&lt;5,H34="клиент",ISNUMBER(I34),I34&lt;=Вводные!$B$4),1,0)</f>
        <v>0.0</v>
      </c>
      <c r="R34" t="str">
        <f>IF(A34="","",IF(NOT(ISNUMBER(A34)),"дата не распознана",IF(OR(B34="",C34="",NOT(ISNUMBER(D34)),E34="",H34="",NOT(ISNUMBER(I34))),"пустое поле",IF(COUNTIF(Сводка!$A$16:$A$18,C34)=0,"неизвестный канал",IF(COUNTIF(Сводка!$A$5:$A$9,E34)=0,"неизвестный этап",IF(AND(H34&lt;&gt;"мы",H34&lt;&gt;"клиент"),"последним написал: мы или клиент",IF(D34&lt;0,"время ответа меньше нуля",IF(I34&lt;A34,"последнее сообщение раньше первого",IF(E34="Оплачено",IF(OR(NOT(ISNUMBER(F34)),NOT(ISNUMBER(G34))),"нет даты или суммы оплаты",IF(F34&lt;A34,"оплата раньше первого сообщения","")),IF(OR(F34&lt;&gt;"",G34&lt;&gt;""),"оплата указана, а этап не «Оплачено»",""))))))))))</f>
        <v/>
      </c>
      <c r="S34">
        <f>IF(R34="",0,1)</f>
        <v>0.0</v>
      </c>
    </row>
    <row r="35">
      <c r="A35" s="2" t="n">
        <v>46318</v>
      </c>
      <c r="B35" s="3" t="inlineStr">
        <is>
          <t>Авито: Елена</t>
        </is>
      </c>
      <c r="C35" s="3" t="inlineStr">
        <is>
          <t>Авито</t>
        </is>
      </c>
      <c r="D35" s="3" t="n">
        <v>95</v>
      </c>
      <c r="E35" s="3" t="inlineStr">
        <is>
          <t>Предложение с ценой</t>
        </is>
      </c>
      <c r="F35" s="2" t="n"/>
      <c r="G35" s="3" t="n"/>
      <c r="H35" s="3" t="inlineStr">
        <is>
          <t>мы</t>
        </is>
      </c>
      <c r="I35" s="2" t="n">
        <v>46319</v>
      </c>
      <c r="J35" s="3" t="n"/>
      <c r="K35">
        <f>IF(AND(ISNUMBER(A35),A35&gt;=Вводные!$B$3,A35&lt;=Вводные!$B$4),1,0)</f>
        <v>1.0</v>
      </c>
      <c r="L35">
        <f>IF(AND(K35=1,B35&lt;&gt;"",COUNTIFS(B$2:B35,B35,K$2:K35,1)=1),1,0)</f>
        <v>1.0</v>
      </c>
      <c r="M35">
        <f>IF(OR(L35=0,COUNTIF(Сводка!$A$5:$A$9,E35)=0),0,IF(AND(E35="Оплачено",ISNUMBER(F35),F35&gt;Вводные!$B$4),4,MATCH(E35,Сводка!$A$5:$A$9,0)))</f>
        <v>3.0</v>
      </c>
      <c r="N35">
        <f>IF(M35=5,1,0)</f>
        <v>0.0</v>
      </c>
      <c r="O35" t="str">
        <f>IF(L35=0,"",IF(D35&lt;=Вводные!$B$7,"быстро","медленно"))</f>
        <v>медленно</v>
      </c>
      <c r="P35">
        <f>IF(AND(L35=1,M35&lt;5,H35="мы",ISNUMBER(I35),I35&lt;=Вводные!$B$4-Вводные!$B$5,I35&gt;=Вводные!$B$4-Вводные!$B$6),1,0)</f>
        <v>1.0</v>
      </c>
      <c r="Q35">
        <f>IF(AND(L35=1,M35&lt;5,H35="клиент",ISNUMBER(I35),I35&lt;=Вводные!$B$4),1,0)</f>
        <v>0.0</v>
      </c>
      <c r="R35" t="str">
        <f>IF(A35="","",IF(NOT(ISNUMBER(A35)),"дата не распознана",IF(OR(B35="",C35="",NOT(ISNUMBER(D35)),E35="",H35="",NOT(ISNUMBER(I35))),"пустое поле",IF(COUNTIF(Сводка!$A$16:$A$18,C35)=0,"неизвестный канал",IF(COUNTIF(Сводка!$A$5:$A$9,E35)=0,"неизвестный этап",IF(AND(H35&lt;&gt;"мы",H35&lt;&gt;"клиент"),"последним написал: мы или клиент",IF(D35&lt;0,"время ответа меньше нуля",IF(I35&lt;A35,"последнее сообщение раньше первого",IF(E35="Оплачено",IF(OR(NOT(ISNUMBER(F35)),NOT(ISNUMBER(G35))),"нет даты или суммы оплаты",IF(F35&lt;A35,"оплата раньше первого сообщения","")),IF(OR(F35&lt;&gt;"",G35&lt;&gt;""),"оплата указана, а этап не «Оплачено»",""))))))))))</f>
        <v/>
      </c>
      <c r="S35">
        <f>IF(R35="",0,1)</f>
        <v>0.0</v>
      </c>
    </row>
    <row r="36">
      <c r="A36" s="2" t="n">
        <v>46319</v>
      </c>
      <c r="B36" s="3" t="inlineStr">
        <is>
          <t>Авито: Ирина</t>
        </is>
      </c>
      <c r="C36" s="3" t="inlineStr">
        <is>
          <t>Авито</t>
        </is>
      </c>
      <c r="D36" s="3" t="n">
        <v>75</v>
      </c>
      <c r="E36" s="3" t="inlineStr">
        <is>
          <t>Ссылка на оплату</t>
        </is>
      </c>
      <c r="F36" s="2" t="n"/>
      <c r="G36" s="3" t="n"/>
      <c r="H36" s="3" t="inlineStr">
        <is>
          <t>клиент</t>
        </is>
      </c>
      <c r="I36" s="2" t="n">
        <v>46325</v>
      </c>
      <c r="J36" s="3" t="inlineStr">
        <is>
          <t>Спросила про доставку</t>
        </is>
      </c>
      <c r="K36">
        <f>IF(AND(ISNUMBER(A36),A36&gt;=Вводные!$B$3,A36&lt;=Вводные!$B$4),1,0)</f>
        <v>1.0</v>
      </c>
      <c r="L36">
        <f>IF(AND(K36=1,B36&lt;&gt;"",COUNTIFS(B$2:B36,B36,K$2:K36,1)=1),1,0)</f>
        <v>1.0</v>
      </c>
      <c r="M36">
        <f>IF(OR(L36=0,COUNTIF(Сводка!$A$5:$A$9,E36)=0),0,IF(AND(E36="Оплачено",ISNUMBER(F36),F36&gt;Вводные!$B$4),4,MATCH(E36,Сводка!$A$5:$A$9,0)))</f>
        <v>4.0</v>
      </c>
      <c r="N36">
        <f>IF(M36=5,1,0)</f>
        <v>0.0</v>
      </c>
      <c r="O36" t="str">
        <f>IF(L36=0,"",IF(D36&lt;=Вводные!$B$7,"быстро","медленно"))</f>
        <v>медленно</v>
      </c>
      <c r="P36">
        <f>IF(AND(L36=1,M36&lt;5,H36="мы",ISNUMBER(I36),I36&lt;=Вводные!$B$4-Вводные!$B$5,I36&gt;=Вводные!$B$4-Вводные!$B$6),1,0)</f>
        <v>0.0</v>
      </c>
      <c r="Q36">
        <f>IF(AND(L36=1,M36&lt;5,H36="клиент",ISNUMBER(I36),I36&lt;=Вводные!$B$4),1,0)</f>
        <v>1.0</v>
      </c>
      <c r="R36" t="str">
        <f>IF(A36="","",IF(NOT(ISNUMBER(A36)),"дата не распознана",IF(OR(B36="",C36="",NOT(ISNUMBER(D36)),E36="",H36="",NOT(ISNUMBER(I36))),"пустое поле",IF(COUNTIF(Сводка!$A$16:$A$18,C36)=0,"неизвестный канал",IF(COUNTIF(Сводка!$A$5:$A$9,E36)=0,"неизвестный этап",IF(AND(H36&lt;&gt;"мы",H36&lt;&gt;"клиент"),"последним написал: мы или клиент",IF(D36&lt;0,"время ответа меньше нуля",IF(I36&lt;A36,"последнее сообщение раньше первого",IF(E36="Оплачено",IF(OR(NOT(ISNUMBER(F36)),NOT(ISNUMBER(G36))),"нет даты или суммы оплаты",IF(F36&lt;A36,"оплата раньше первого сообщения","")),IF(OR(F36&lt;&gt;"",G36&lt;&gt;""),"оплата указана, а этап не «Оплачено»",""))))))))))</f>
        <v/>
      </c>
      <c r="S36">
        <f>IF(R36="",0,1)</f>
        <v>0.0</v>
      </c>
    </row>
    <row r="37">
      <c r="A37" s="2" t="n">
        <v>46320</v>
      </c>
      <c r="B37" s="3" t="inlineStr">
        <is>
          <t>@tanya_lis</t>
        </is>
      </c>
      <c r="C37" s="3" t="inlineStr">
        <is>
          <t>Telegram</t>
        </is>
      </c>
      <c r="D37" s="3" t="n">
        <v>4</v>
      </c>
      <c r="E37" s="3" t="inlineStr">
        <is>
          <t>Предложение с ценой</t>
        </is>
      </c>
      <c r="F37" s="2" t="n"/>
      <c r="G37" s="3" t="n"/>
      <c r="H37" s="3" t="inlineStr">
        <is>
          <t>мы</t>
        </is>
      </c>
      <c r="I37" s="2" t="n">
        <v>46325</v>
      </c>
      <c r="J37" s="3" t="n"/>
      <c r="K37">
        <f>IF(AND(ISNUMBER(A37),A37&gt;=Вводные!$B$3,A37&lt;=Вводные!$B$4),1,0)</f>
        <v>1.0</v>
      </c>
      <c r="L37">
        <f>IF(AND(K37=1,B37&lt;&gt;"",COUNTIFS(B$2:B37,B37,K$2:K37,1)=1),1,0)</f>
        <v>1.0</v>
      </c>
      <c r="M37">
        <f>IF(OR(L37=0,COUNTIF(Сводка!$A$5:$A$9,E37)=0),0,IF(AND(E37="Оплачено",ISNUMBER(F37),F37&gt;Вводные!$B$4),4,MATCH(E37,Сводка!$A$5:$A$9,0)))</f>
        <v>3.0</v>
      </c>
      <c r="N37">
        <f>IF(M37=5,1,0)</f>
        <v>0.0</v>
      </c>
      <c r="O37" t="str">
        <f>IF(L37=0,"",IF(D37&lt;=Вводные!$B$7,"быстро","медленно"))</f>
        <v>быстро</v>
      </c>
      <c r="P37">
        <f>IF(AND(L37=1,M37&lt;5,H37="мы",ISNUMBER(I37),I37&lt;=Вводные!$B$4-Вводные!$B$5,I37&gt;=Вводные!$B$4-Вводные!$B$6),1,0)</f>
        <v>0.0</v>
      </c>
      <c r="Q37">
        <f>IF(AND(L37=1,M37&lt;5,H37="клиент",ISNUMBER(I37),I37&lt;=Вводные!$B$4),1,0)</f>
        <v>0.0</v>
      </c>
      <c r="R37" t="str">
        <f>IF(A37="","",IF(NOT(ISNUMBER(A37)),"дата не распознана",IF(OR(B37="",C37="",NOT(ISNUMBER(D37)),E37="",H37="",NOT(ISNUMBER(I37))),"пустое поле",IF(COUNTIF(Сводка!$A$16:$A$18,C37)=0,"неизвестный канал",IF(COUNTIF(Сводка!$A$5:$A$9,E37)=0,"неизвестный этап",IF(AND(H37&lt;&gt;"мы",H37&lt;&gt;"клиент"),"последним написал: мы или клиент",IF(D37&lt;0,"время ответа меньше нуля",IF(I37&lt;A37,"последнее сообщение раньше первого",IF(E37="Оплачено",IF(OR(NOT(ISNUMBER(F37)),NOT(ISNUMBER(G37))),"нет даты или суммы оплаты",IF(F37&lt;A37,"оплата раньше первого сообщения","")),IF(OR(F37&lt;&gt;"",G37&lt;&gt;""),"оплата указана, а этап не «Оплачено»",""))))))))))</f>
        <v/>
      </c>
      <c r="S37">
        <f>IF(R37="",0,1)</f>
        <v>0.0</v>
      </c>
    </row>
    <row r="38">
      <c r="A38" s="2" t="n">
        <v>46321</v>
      </c>
      <c r="B38" s="3" t="inlineStr">
        <is>
          <t>Авито: Наталья</t>
        </is>
      </c>
      <c r="C38" s="3" t="inlineStr">
        <is>
          <t>Авито</t>
        </is>
      </c>
      <c r="D38" s="3" t="n">
        <v>140</v>
      </c>
      <c r="E38" s="3" t="inlineStr">
        <is>
          <t>Оплачено</t>
        </is>
      </c>
      <c r="F38" s="2" t="n">
        <v>46323</v>
      </c>
      <c r="G38" s="3" t="n">
        <v>4100</v>
      </c>
      <c r="H38" s="3" t="inlineStr">
        <is>
          <t>мы</t>
        </is>
      </c>
      <c r="I38" s="2" t="n">
        <v>46323</v>
      </c>
      <c r="J38" s="3" t="n"/>
      <c r="K38">
        <f>IF(AND(ISNUMBER(A38),A38&gt;=Вводные!$B$3,A38&lt;=Вводные!$B$4),1,0)</f>
        <v>1.0</v>
      </c>
      <c r="L38">
        <f>IF(AND(K38=1,B38&lt;&gt;"",COUNTIFS(B$2:B38,B38,K$2:K38,1)=1),1,0)</f>
        <v>1.0</v>
      </c>
      <c r="M38">
        <f>IF(OR(L38=0,COUNTIF(Сводка!$A$5:$A$9,E38)=0),0,IF(AND(E38="Оплачено",ISNUMBER(F38),F38&gt;Вводные!$B$4),4,MATCH(E38,Сводка!$A$5:$A$9,0)))</f>
        <v>5.0</v>
      </c>
      <c r="N38">
        <f>IF(M38=5,1,0)</f>
        <v>1.0</v>
      </c>
      <c r="O38" t="str">
        <f>IF(L38=0,"",IF(D38&lt;=Вводные!$B$7,"быстро","медленно"))</f>
        <v>медленно</v>
      </c>
      <c r="P38">
        <f>IF(AND(L38=1,M38&lt;5,H38="мы",ISNUMBER(I38),I38&lt;=Вводные!$B$4-Вводные!$B$5,I38&gt;=Вводные!$B$4-Вводные!$B$6),1,0)</f>
        <v>0.0</v>
      </c>
      <c r="Q38">
        <f>IF(AND(L38=1,M38&lt;5,H38="клиент",ISNUMBER(I38),I38&lt;=Вводные!$B$4),1,0)</f>
        <v>0.0</v>
      </c>
      <c r="R38" t="str">
        <f>IF(A38="","",IF(NOT(ISNUMBER(A38)),"дата не распознана",IF(OR(B38="",C38="",NOT(ISNUMBER(D38)),E38="",H38="",NOT(ISNUMBER(I38))),"пустое поле",IF(COUNTIF(Сводка!$A$16:$A$18,C38)=0,"неизвестный канал",IF(COUNTIF(Сводка!$A$5:$A$9,E38)=0,"неизвестный этап",IF(AND(H38&lt;&gt;"мы",H38&lt;&gt;"клиент"),"последним написал: мы или клиент",IF(D38&lt;0,"время ответа меньше нуля",IF(I38&lt;A38,"последнее сообщение раньше первого",IF(E38="Оплачено",IF(OR(NOT(ISNUMBER(F38)),NOT(ISNUMBER(G38))),"нет даты или суммы оплаты",IF(F38&lt;A38,"оплата раньше первого сообщения","")),IF(OR(F38&lt;&gt;"",G38&lt;&gt;""),"оплата указана, а этап не «Оплачено»",""))))))))))</f>
        <v/>
      </c>
      <c r="S38">
        <f>IF(R38="",0,1)</f>
        <v>0.0</v>
      </c>
    </row>
    <row r="39">
      <c r="A39" s="2" t="n">
        <v>46322</v>
      </c>
      <c r="B39" s="3" t="inlineStr">
        <is>
          <t>@kseniya_v</t>
        </is>
      </c>
      <c r="C39" s="3" t="inlineStr">
        <is>
          <t>Telegram</t>
        </is>
      </c>
      <c r="D39" s="3" t="n">
        <v>8</v>
      </c>
      <c r="E39" s="3" t="inlineStr">
        <is>
          <t>Оплачено</t>
        </is>
      </c>
      <c r="F39" s="2" t="n">
        <v>46327</v>
      </c>
      <c r="G39" s="3" t="n">
        <v>6100</v>
      </c>
      <c r="H39" s="3" t="inlineStr">
        <is>
          <t>клиент</t>
        </is>
      </c>
      <c r="I39" s="2" t="n">
        <v>46327</v>
      </c>
      <c r="J39" s="3" t="inlineStr">
        <is>
          <t>Оплатила 1 ноября</t>
        </is>
      </c>
      <c r="K39">
        <f>IF(AND(ISNUMBER(A39),A39&gt;=Вводные!$B$3,A39&lt;=Вводные!$B$4),1,0)</f>
        <v>1.0</v>
      </c>
      <c r="L39">
        <f>IF(AND(K39=1,B39&lt;&gt;"",COUNTIFS(B$2:B39,B39,K$2:K39,1)=1),1,0)</f>
        <v>1.0</v>
      </c>
      <c r="M39">
        <f>IF(OR(L39=0,COUNTIF(Сводка!$A$5:$A$9,E39)=0),0,IF(AND(E39="Оплачено",ISNUMBER(F39),F39&gt;Вводные!$B$4),4,MATCH(E39,Сводка!$A$5:$A$9,0)))</f>
        <v>4.0</v>
      </c>
      <c r="N39">
        <f>IF(M39=5,1,0)</f>
        <v>0.0</v>
      </c>
      <c r="O39" t="str">
        <f>IF(L39=0,"",IF(D39&lt;=Вводные!$B$7,"быстро","медленно"))</f>
        <v>быстро</v>
      </c>
      <c r="P39">
        <f>IF(AND(L39=1,M39&lt;5,H39="мы",ISNUMBER(I39),I39&lt;=Вводные!$B$4-Вводные!$B$5,I39&gt;=Вводные!$B$4-Вводные!$B$6),1,0)</f>
        <v>0.0</v>
      </c>
      <c r="Q39">
        <f>IF(AND(L39=1,M39&lt;5,H39="клиент",ISNUMBER(I39),I39&lt;=Вводные!$B$4),1,0)</f>
        <v>0.0</v>
      </c>
      <c r="R39" t="str">
        <f>IF(A39="","",IF(NOT(ISNUMBER(A39)),"дата не распознана",IF(OR(B39="",C39="",NOT(ISNUMBER(D39)),E39="",H39="",NOT(ISNUMBER(I39))),"пустое поле",IF(COUNTIF(Сводка!$A$16:$A$18,C39)=0,"неизвестный канал",IF(COUNTIF(Сводка!$A$5:$A$9,E39)=0,"неизвестный этап",IF(AND(H39&lt;&gt;"мы",H39&lt;&gt;"клиент"),"последним написал: мы или клиент",IF(D39&lt;0,"время ответа меньше нуля",IF(I39&lt;A39,"последнее сообщение раньше первого",IF(E39="Оплачено",IF(OR(NOT(ISNUMBER(F39)),NOT(ISNUMBER(G39))),"нет даты или суммы оплаты",IF(F39&lt;A39,"оплата раньше первого сообщения","")),IF(OR(F39&lt;&gt;"",G39&lt;&gt;""),"оплата указана, а этап не «Оплачено»",""))))))))))</f>
        <v/>
      </c>
      <c r="S39">
        <f>IF(R39="",0,1)</f>
        <v>0.0</v>
      </c>
    </row>
    <row r="40">
      <c r="A40" s="2" t="n">
        <v>46322</v>
      </c>
      <c r="B40" s="3" t="inlineStr">
        <is>
          <t>id 84471</t>
        </is>
      </c>
      <c r="C40" s="3" t="inlineStr">
        <is>
          <t>ВКонтакте</t>
        </is>
      </c>
      <c r="D40" s="3" t="n">
        <v>30</v>
      </c>
      <c r="E40" s="3" t="inlineStr">
        <is>
          <t>Ответили</t>
        </is>
      </c>
      <c r="F40" s="2" t="n"/>
      <c r="G40" s="3" t="n"/>
      <c r="H40" s="3" t="inlineStr">
        <is>
          <t>мы</t>
        </is>
      </c>
      <c r="I40" s="2" t="n">
        <v>46322</v>
      </c>
      <c r="J40" s="3" t="n"/>
      <c r="K40">
        <f>IF(AND(ISNUMBER(A40),A40&gt;=Вводные!$B$3,A40&lt;=Вводные!$B$4),1,0)</f>
        <v>1.0</v>
      </c>
      <c r="L40">
        <f>IF(AND(K40=1,B40&lt;&gt;"",COUNTIFS(B$2:B40,B40,K$2:K40,1)=1),1,0)</f>
        <v>1.0</v>
      </c>
      <c r="M40">
        <f>IF(OR(L40=0,COUNTIF(Сводка!$A$5:$A$9,E40)=0),0,IF(AND(E40="Оплачено",ISNUMBER(F40),F40&gt;Вводные!$B$4),4,MATCH(E40,Сводка!$A$5:$A$9,0)))</f>
        <v>1.0</v>
      </c>
      <c r="N40">
        <f>IF(M40=5,1,0)</f>
        <v>0.0</v>
      </c>
      <c r="O40" t="str">
        <f>IF(L40=0,"",IF(D40&lt;=Вводные!$B$7,"быстро","медленно"))</f>
        <v>медленно</v>
      </c>
      <c r="P40">
        <f>IF(AND(L40=1,M40&lt;5,H40="мы",ISNUMBER(I40),I40&lt;=Вводные!$B$4-Вводные!$B$5,I40&gt;=Вводные!$B$4-Вводные!$B$6),1,0)</f>
        <v>1.0</v>
      </c>
      <c r="Q40">
        <f>IF(AND(L40=1,M40&lt;5,H40="клиент",ISNUMBER(I40),I40&lt;=Вводные!$B$4),1,0)</f>
        <v>0.0</v>
      </c>
      <c r="R40" t="str">
        <f>IF(A40="","",IF(NOT(ISNUMBER(A40)),"дата не распознана",IF(OR(B40="",C40="",NOT(ISNUMBER(D40)),E40="",H40="",NOT(ISNUMBER(I40))),"пустое поле",IF(COUNTIF(Сводка!$A$16:$A$18,C40)=0,"неизвестный канал",IF(COUNTIF(Сводка!$A$5:$A$9,E40)=0,"неизвестный этап",IF(AND(H40&lt;&gt;"мы",H40&lt;&gt;"клиент"),"последним написал: мы или клиент",IF(D40&lt;0,"время ответа меньше нуля",IF(I40&lt;A40,"последнее сообщение раньше первого",IF(E40="Оплачено",IF(OR(NOT(ISNUMBER(F40)),NOT(ISNUMBER(G40))),"нет даты или суммы оплаты",IF(F40&lt;A40,"оплата раньше первого сообщения","")),IF(OR(F40&lt;&gt;"",G40&lt;&gt;""),"оплата указана, а этап не «Оплачено»",""))))))))))</f>
        <v/>
      </c>
      <c r="S40">
        <f>IF(R40="",0,1)</f>
        <v>0.0</v>
      </c>
    </row>
    <row r="41">
      <c r="A41" s="2" t="n">
        <v>46323</v>
      </c>
      <c r="B41" s="3" t="inlineStr">
        <is>
          <t>id 55410</t>
        </is>
      </c>
      <c r="C41" s="3" t="inlineStr">
        <is>
          <t>ВКонтакте</t>
        </is>
      </c>
      <c r="D41" s="3" t="n">
        <v>35</v>
      </c>
      <c r="E41" s="3" t="inlineStr">
        <is>
          <t>Предложение с ценой</t>
        </is>
      </c>
      <c r="F41" s="2" t="n"/>
      <c r="G41" s="3" t="n"/>
      <c r="H41" s="3" t="inlineStr">
        <is>
          <t>мы</t>
        </is>
      </c>
      <c r="I41" s="2" t="n">
        <v>46326</v>
      </c>
      <c r="J41" s="3" t="n"/>
      <c r="K41">
        <f>IF(AND(ISNUMBER(A41),A41&gt;=Вводные!$B$3,A41&lt;=Вводные!$B$4),1,0)</f>
        <v>1.0</v>
      </c>
      <c r="L41">
        <f>IF(AND(K41=1,B41&lt;&gt;"",COUNTIFS(B$2:B41,B41,K$2:K41,1)=1),1,0)</f>
        <v>1.0</v>
      </c>
      <c r="M41">
        <f>IF(OR(L41=0,COUNTIF(Сводка!$A$5:$A$9,E41)=0),0,IF(AND(E41="Оплачено",ISNUMBER(F41),F41&gt;Вводные!$B$4),4,MATCH(E41,Сводка!$A$5:$A$9,0)))</f>
        <v>3.0</v>
      </c>
      <c r="N41">
        <f>IF(M41=5,1,0)</f>
        <v>0.0</v>
      </c>
      <c r="O41" t="str">
        <f>IF(L41=0,"",IF(D41&lt;=Вводные!$B$7,"быстро","медленно"))</f>
        <v>медленно</v>
      </c>
      <c r="P41">
        <f>IF(AND(L41=1,M41&lt;5,H41="мы",ISNUMBER(I41),I41&lt;=Вводные!$B$4-Вводные!$B$5,I41&gt;=Вводные!$B$4-Вводные!$B$6),1,0)</f>
        <v>0.0</v>
      </c>
      <c r="Q41">
        <f>IF(AND(L41=1,M41&lt;5,H41="клиент",ISNUMBER(I41),I41&lt;=Вводные!$B$4),1,0)</f>
        <v>0.0</v>
      </c>
      <c r="R41" t="str">
        <f>IF(A41="","",IF(NOT(ISNUMBER(A41)),"дата не распознана",IF(OR(B41="",C41="",NOT(ISNUMBER(D41)),E41="",H41="",NOT(ISNUMBER(I41))),"пустое поле",IF(COUNTIF(Сводка!$A$16:$A$18,C41)=0,"неизвестный канал",IF(COUNTIF(Сводка!$A$5:$A$9,E41)=0,"неизвестный этап",IF(AND(H41&lt;&gt;"мы",H41&lt;&gt;"клиент"),"последним написал: мы или клиент",IF(D41&lt;0,"время ответа меньше нуля",IF(I41&lt;A41,"последнее сообщение раньше первого",IF(E41="Оплачено",IF(OR(NOT(ISNUMBER(F41)),NOT(ISNUMBER(G41))),"нет даты или суммы оплаты",IF(F41&lt;A41,"оплата раньше первого сообщения","")),IF(OR(F41&lt;&gt;"",G41&lt;&gt;""),"оплата указана, а этап не «Оплачено»",""))))))))))</f>
        <v/>
      </c>
      <c r="S41">
        <f>IF(R41="",0,1)</f>
        <v>0.0</v>
      </c>
    </row>
    <row r="42">
      <c r="A42" s="2" t="n">
        <v>46324</v>
      </c>
      <c r="B42" s="3" t="inlineStr">
        <is>
          <t>@roman_e</t>
        </is>
      </c>
      <c r="C42" s="3" t="inlineStr">
        <is>
          <t>Telegram</t>
        </is>
      </c>
      <c r="D42" s="3" t="n">
        <v>7</v>
      </c>
      <c r="E42" s="3" t="inlineStr">
        <is>
          <t>Уточнили задачу</t>
        </is>
      </c>
      <c r="F42" s="2" t="n"/>
      <c r="G42" s="3" t="n"/>
      <c r="H42" s="3" t="inlineStr">
        <is>
          <t>клиент</t>
        </is>
      </c>
      <c r="I42" s="2" t="n">
        <v>46326</v>
      </c>
      <c r="J42" s="3" t="inlineStr">
        <is>
          <t>Прислал фото торта-образца</t>
        </is>
      </c>
      <c r="K42">
        <f>IF(AND(ISNUMBER(A42),A42&gt;=Вводные!$B$3,A42&lt;=Вводные!$B$4),1,0)</f>
        <v>1.0</v>
      </c>
      <c r="L42">
        <f>IF(AND(K42=1,B42&lt;&gt;"",COUNTIFS(B$2:B42,B42,K$2:K42,1)=1),1,0)</f>
        <v>1.0</v>
      </c>
      <c r="M42">
        <f>IF(OR(L42=0,COUNTIF(Сводка!$A$5:$A$9,E42)=0),0,IF(AND(E42="Оплачено",ISNUMBER(F42),F42&gt;Вводные!$B$4),4,MATCH(E42,Сводка!$A$5:$A$9,0)))</f>
        <v>2.0</v>
      </c>
      <c r="N42">
        <f>IF(M42=5,1,0)</f>
        <v>0.0</v>
      </c>
      <c r="O42" t="str">
        <f>IF(L42=0,"",IF(D42&lt;=Вводные!$B$7,"быстро","медленно"))</f>
        <v>быстро</v>
      </c>
      <c r="P42">
        <f>IF(AND(L42=1,M42&lt;5,H42="мы",ISNUMBER(I42),I42&lt;=Вводные!$B$4-Вводные!$B$5,I42&gt;=Вводные!$B$4-Вводные!$B$6),1,0)</f>
        <v>0.0</v>
      </c>
      <c r="Q42">
        <f>IF(AND(L42=1,M42&lt;5,H42="клиент",ISNUMBER(I42),I42&lt;=Вводные!$B$4),1,0)</f>
        <v>1.0</v>
      </c>
      <c r="R42" t="str">
        <f>IF(A42="","",IF(NOT(ISNUMBER(A42)),"дата не распознана",IF(OR(B42="",C42="",NOT(ISNUMBER(D42)),E42="",H42="",NOT(ISNUMBER(I42))),"пустое поле",IF(COUNTIF(Сводка!$A$16:$A$18,C42)=0,"неизвестный канал",IF(COUNTIF(Сводка!$A$5:$A$9,E42)=0,"неизвестный этап",IF(AND(H42&lt;&gt;"мы",H42&lt;&gt;"клиент"),"последним написал: мы или клиент",IF(D42&lt;0,"время ответа меньше нуля",IF(I42&lt;A42,"последнее сообщение раньше первого",IF(E42="Оплачено",IF(OR(NOT(ISNUMBER(F42)),NOT(ISNUMBER(G42))),"нет даты или суммы оплаты",IF(F42&lt;A42,"оплата раньше первого сообщения","")),IF(OR(F42&lt;&gt;"",G42&lt;&gt;""),"оплата указана, а этап не «Оплачено»",""))))))))))</f>
        <v/>
      </c>
      <c r="S42">
        <f>IF(R42="",0,1)</f>
        <v>0.0</v>
      </c>
    </row>
    <row r="43">
      <c r="A43" s="2" t="n">
        <v>46325</v>
      </c>
      <c r="B43" s="3" t="inlineStr">
        <is>
          <t>@max_o</t>
        </is>
      </c>
      <c r="C43" s="3" t="inlineStr">
        <is>
          <t>Telegram</t>
        </is>
      </c>
      <c r="D43" s="3" t="n">
        <v>5</v>
      </c>
      <c r="E43" s="3" t="inlineStr">
        <is>
          <t>Ответили</t>
        </is>
      </c>
      <c r="F43" s="2" t="n"/>
      <c r="G43" s="3" t="n"/>
      <c r="H43" s="3" t="inlineStr">
        <is>
          <t>мы</t>
        </is>
      </c>
      <c r="I43" s="2" t="n">
        <v>46325</v>
      </c>
      <c r="J43" s="3" t="n"/>
      <c r="K43">
        <f>IF(AND(ISNUMBER(A43),A43&gt;=Вводные!$B$3,A43&lt;=Вводные!$B$4),1,0)</f>
        <v>1.0</v>
      </c>
      <c r="L43">
        <f>IF(AND(K43=1,B43&lt;&gt;"",COUNTIFS(B$2:B43,B43,K$2:K43,1)=1),1,0)</f>
        <v>1.0</v>
      </c>
      <c r="M43">
        <f>IF(OR(L43=0,COUNTIF(Сводка!$A$5:$A$9,E43)=0),0,IF(AND(E43="Оплачено",ISNUMBER(F43),F43&gt;Вводные!$B$4),4,MATCH(E43,Сводка!$A$5:$A$9,0)))</f>
        <v>1.0</v>
      </c>
      <c r="N43">
        <f>IF(M43=5,1,0)</f>
        <v>0.0</v>
      </c>
      <c r="O43" t="str">
        <f>IF(L43=0,"",IF(D43&lt;=Вводные!$B$7,"быстро","медленно"))</f>
        <v>быстро</v>
      </c>
      <c r="P43">
        <f>IF(AND(L43=1,M43&lt;5,H43="мы",ISNUMBER(I43),I43&lt;=Вводные!$B$4-Вводные!$B$5,I43&gt;=Вводные!$B$4-Вводные!$B$6),1,0)</f>
        <v>0.0</v>
      </c>
      <c r="Q43">
        <f>IF(AND(L43=1,M43&lt;5,H43="клиент",ISNUMBER(I43),I43&lt;=Вводные!$B$4),1,0)</f>
        <v>0.0</v>
      </c>
      <c r="R43" t="str">
        <f>IF(A43="","",IF(NOT(ISNUMBER(A43)),"дата не распознана",IF(OR(B43="",C43="",NOT(ISNUMBER(D43)),E43="",H43="",NOT(ISNUMBER(I43))),"пустое поле",IF(COUNTIF(Сводка!$A$16:$A$18,C43)=0,"неизвестный канал",IF(COUNTIF(Сводка!$A$5:$A$9,E43)=0,"неизвестный этап",IF(AND(H43&lt;&gt;"мы",H43&lt;&gt;"клиент"),"последним написал: мы или клиент",IF(D43&lt;0,"время ответа меньше нуля",IF(I43&lt;A43,"последнее сообщение раньше первого",IF(E43="Оплачено",IF(OR(NOT(ISNUMBER(F43)),NOT(ISNUMBER(G43))),"нет даты или суммы оплаты",IF(F43&lt;A43,"оплата раньше первого сообщения","")),IF(OR(F43&lt;&gt;"",G43&lt;&gt;""),"оплата указана, а этап не «Оплачено»",""))))))))))</f>
        <v/>
      </c>
      <c r="S43">
        <f>IF(R43="",0,1)</f>
        <v>0.0</v>
      </c>
    </row>
    <row r="44">
      <c r="A44" s="2" t="n"/>
      <c r="B44" s="3" t="n"/>
      <c r="C44" s="3" t="n"/>
      <c r="D44" s="3" t="n"/>
      <c r="E44" s="3" t="n"/>
      <c r="F44" s="2" t="n"/>
      <c r="G44" s="3" t="n"/>
      <c r="H44" s="3" t="n"/>
      <c r="I44" s="2" t="n"/>
      <c r="J44" s="3" t="n"/>
      <c r="K44">
        <f>IF(AND(ISNUMBER(A44),A44&gt;=Вводные!$B$3,A44&lt;=Вводные!$B$4),1,0)</f>
        <v>0.0</v>
      </c>
      <c r="L44">
        <f>IF(AND(K44=1,B44&lt;&gt;"",COUNTIFS(B$2:B44,B44,K$2:K44,1)=1),1,0)</f>
        <v>0.0</v>
      </c>
      <c r="M44">
        <f>IF(OR(L44=0,COUNTIF(Сводка!$A$5:$A$9,E44)=0),0,IF(AND(E44="Оплачено",ISNUMBER(F44),F44&gt;Вводные!$B$4),4,MATCH(E44,Сводка!$A$5:$A$9,0)))</f>
        <v>0.0</v>
      </c>
      <c r="N44">
        <f>IF(M44=5,1,0)</f>
        <v>0.0</v>
      </c>
      <c r="O44" t="str">
        <f>IF(L44=0,"",IF(D44&lt;=Вводные!$B$7,"быстро","медленно"))</f>
        <v/>
      </c>
      <c r="P44">
        <f>IF(AND(L44=1,M44&lt;5,H44="мы",ISNUMBER(I44),I44&lt;=Вводные!$B$4-Вводные!$B$5,I44&gt;=Вводные!$B$4-Вводные!$B$6),1,0)</f>
        <v>0.0</v>
      </c>
      <c r="Q44">
        <f>IF(AND(L44=1,M44&lt;5,H44="клиент",ISNUMBER(I44),I44&lt;=Вводные!$B$4),1,0)</f>
        <v>0.0</v>
      </c>
      <c r="R44" t="str">
        <f>IF(A44="","",IF(NOT(ISNUMBER(A44)),"дата не распознана",IF(OR(B44="",C44="",NOT(ISNUMBER(D44)),E44="",H44="",NOT(ISNUMBER(I44))),"пустое поле",IF(COUNTIF(Сводка!$A$16:$A$18,C44)=0,"неизвестный канал",IF(COUNTIF(Сводка!$A$5:$A$9,E44)=0,"неизвестный этап",IF(AND(H44&lt;&gt;"мы",H44&lt;&gt;"клиент"),"последним написал: мы или клиент",IF(D44&lt;0,"время ответа меньше нуля",IF(I44&lt;A44,"последнее сообщение раньше первого",IF(E44="Оплачено",IF(OR(NOT(ISNUMBER(F44)),NOT(ISNUMBER(G44))),"нет даты или суммы оплаты",IF(F44&lt;A44,"оплата раньше первого сообщения","")),IF(OR(F44&lt;&gt;"",G44&lt;&gt;""),"оплата указана, а этап не «Оплачено»",""))))))))))</f>
        <v/>
      </c>
      <c r="S44">
        <f>IF(R44="",0,1)</f>
        <v>0.0</v>
      </c>
    </row>
    <row r="45">
      <c r="A45" s="2" t="n"/>
      <c r="B45" s="3" t="n"/>
      <c r="C45" s="3" t="n"/>
      <c r="D45" s="3" t="n"/>
      <c r="E45" s="3" t="n"/>
      <c r="F45" s="2" t="n"/>
      <c r="G45" s="3" t="n"/>
      <c r="H45" s="3" t="n"/>
      <c r="I45" s="2" t="n"/>
      <c r="J45" s="3" t="n"/>
      <c r="K45">
        <f>IF(AND(ISNUMBER(A45),A45&gt;=Вводные!$B$3,A45&lt;=Вводные!$B$4),1,0)</f>
        <v>0.0</v>
      </c>
      <c r="L45">
        <f>IF(AND(K45=1,B45&lt;&gt;"",COUNTIFS(B$2:B45,B45,K$2:K45,1)=1),1,0)</f>
        <v>0.0</v>
      </c>
      <c r="M45">
        <f>IF(OR(L45=0,COUNTIF(Сводка!$A$5:$A$9,E45)=0),0,IF(AND(E45="Оплачено",ISNUMBER(F45),F45&gt;Вводные!$B$4),4,MATCH(E45,Сводка!$A$5:$A$9,0)))</f>
        <v>0.0</v>
      </c>
      <c r="N45">
        <f>IF(M45=5,1,0)</f>
        <v>0.0</v>
      </c>
      <c r="O45" t="str">
        <f>IF(L45=0,"",IF(D45&lt;=Вводные!$B$7,"быстро","медленно"))</f>
        <v/>
      </c>
      <c r="P45">
        <f>IF(AND(L45=1,M45&lt;5,H45="мы",ISNUMBER(I45),I45&lt;=Вводные!$B$4-Вводные!$B$5,I45&gt;=Вводные!$B$4-Вводные!$B$6),1,0)</f>
        <v>0.0</v>
      </c>
      <c r="Q45">
        <f>IF(AND(L45=1,M45&lt;5,H45="клиент",ISNUMBER(I45),I45&lt;=Вводные!$B$4),1,0)</f>
        <v>0.0</v>
      </c>
      <c r="R45" t="str">
        <f>IF(A45="","",IF(NOT(ISNUMBER(A45)),"дата не распознана",IF(OR(B45="",C45="",NOT(ISNUMBER(D45)),E45="",H45="",NOT(ISNUMBER(I45))),"пустое поле",IF(COUNTIF(Сводка!$A$16:$A$18,C45)=0,"неизвестный канал",IF(COUNTIF(Сводка!$A$5:$A$9,E45)=0,"неизвестный этап",IF(AND(H45&lt;&gt;"мы",H45&lt;&gt;"клиент"),"последним написал: мы или клиент",IF(D45&lt;0,"время ответа меньше нуля",IF(I45&lt;A45,"последнее сообщение раньше первого",IF(E45="Оплачено",IF(OR(NOT(ISNUMBER(F45)),NOT(ISNUMBER(G45))),"нет даты или суммы оплаты",IF(F45&lt;A45,"оплата раньше первого сообщения","")),IF(OR(F45&lt;&gt;"",G45&lt;&gt;""),"оплата указана, а этап не «Оплачено»",""))))))))))</f>
        <v/>
      </c>
      <c r="S45">
        <f>IF(R45="",0,1)</f>
        <v>0.0</v>
      </c>
    </row>
    <row r="46">
      <c r="A46" s="2" t="n"/>
      <c r="B46" s="3" t="n"/>
      <c r="C46" s="3" t="n"/>
      <c r="D46" s="3" t="n"/>
      <c r="E46" s="3" t="n"/>
      <c r="F46" s="2" t="n"/>
      <c r="G46" s="3" t="n"/>
      <c r="H46" s="3" t="n"/>
      <c r="I46" s="2" t="n"/>
      <c r="J46" s="3" t="n"/>
      <c r="K46">
        <f>IF(AND(ISNUMBER(A46),A46&gt;=Вводные!$B$3,A46&lt;=Вводные!$B$4),1,0)</f>
        <v>0.0</v>
      </c>
      <c r="L46">
        <f>IF(AND(K46=1,B46&lt;&gt;"",COUNTIFS(B$2:B46,B46,K$2:K46,1)=1),1,0)</f>
        <v>0.0</v>
      </c>
      <c r="M46">
        <f>IF(OR(L46=0,COUNTIF(Сводка!$A$5:$A$9,E46)=0),0,IF(AND(E46="Оплачено",ISNUMBER(F46),F46&gt;Вводные!$B$4),4,MATCH(E46,Сводка!$A$5:$A$9,0)))</f>
        <v>0.0</v>
      </c>
      <c r="N46">
        <f>IF(M46=5,1,0)</f>
        <v>0.0</v>
      </c>
      <c r="O46" t="str">
        <f>IF(L46=0,"",IF(D46&lt;=Вводные!$B$7,"быстро","медленно"))</f>
        <v/>
      </c>
      <c r="P46">
        <f>IF(AND(L46=1,M46&lt;5,H46="мы",ISNUMBER(I46),I46&lt;=Вводные!$B$4-Вводные!$B$5,I46&gt;=Вводные!$B$4-Вводные!$B$6),1,0)</f>
        <v>0.0</v>
      </c>
      <c r="Q46">
        <f>IF(AND(L46=1,M46&lt;5,H46="клиент",ISNUMBER(I46),I46&lt;=Вводные!$B$4),1,0)</f>
        <v>0.0</v>
      </c>
      <c r="R46" t="str">
        <f>IF(A46="","",IF(NOT(ISNUMBER(A46)),"дата не распознана",IF(OR(B46="",C46="",NOT(ISNUMBER(D46)),E46="",H46="",NOT(ISNUMBER(I46))),"пустое поле",IF(COUNTIF(Сводка!$A$16:$A$18,C46)=0,"неизвестный канал",IF(COUNTIF(Сводка!$A$5:$A$9,E46)=0,"неизвестный этап",IF(AND(H46&lt;&gt;"мы",H46&lt;&gt;"клиент"),"последним написал: мы или клиент",IF(D46&lt;0,"время ответа меньше нуля",IF(I46&lt;A46,"последнее сообщение раньше первого",IF(E46="Оплачено",IF(OR(NOT(ISNUMBER(F46)),NOT(ISNUMBER(G46))),"нет даты или суммы оплаты",IF(F46&lt;A46,"оплата раньше первого сообщения","")),IF(OR(F46&lt;&gt;"",G46&lt;&gt;""),"оплата указана, а этап не «Оплачено»",""))))))))))</f>
        <v/>
      </c>
      <c r="S46">
        <f>IF(R46="",0,1)</f>
        <v>0.0</v>
      </c>
    </row>
    <row r="47">
      <c r="A47" s="2" t="n"/>
      <c r="B47" s="3" t="n"/>
      <c r="C47" s="3" t="n"/>
      <c r="D47" s="3" t="n"/>
      <c r="E47" s="3" t="n"/>
      <c r="F47" s="2" t="n"/>
      <c r="G47" s="3" t="n"/>
      <c r="H47" s="3" t="n"/>
      <c r="I47" s="2" t="n"/>
      <c r="J47" s="3" t="n"/>
      <c r="K47">
        <f>IF(AND(ISNUMBER(A47),A47&gt;=Вводные!$B$3,A47&lt;=Вводные!$B$4),1,0)</f>
        <v>0.0</v>
      </c>
      <c r="L47">
        <f>IF(AND(K47=1,B47&lt;&gt;"",COUNTIFS(B$2:B47,B47,K$2:K47,1)=1),1,0)</f>
        <v>0.0</v>
      </c>
      <c r="M47">
        <f>IF(OR(L47=0,COUNTIF(Сводка!$A$5:$A$9,E47)=0),0,IF(AND(E47="Оплачено",ISNUMBER(F47),F47&gt;Вводные!$B$4),4,MATCH(E47,Сводка!$A$5:$A$9,0)))</f>
        <v>0.0</v>
      </c>
      <c r="N47">
        <f>IF(M47=5,1,0)</f>
        <v>0.0</v>
      </c>
      <c r="O47" t="str">
        <f>IF(L47=0,"",IF(D47&lt;=Вводные!$B$7,"быстро","медленно"))</f>
        <v/>
      </c>
      <c r="P47">
        <f>IF(AND(L47=1,M47&lt;5,H47="мы",ISNUMBER(I47),I47&lt;=Вводные!$B$4-Вводные!$B$5,I47&gt;=Вводные!$B$4-Вводные!$B$6),1,0)</f>
        <v>0.0</v>
      </c>
      <c r="Q47">
        <f>IF(AND(L47=1,M47&lt;5,H47="клиент",ISNUMBER(I47),I47&lt;=Вводные!$B$4),1,0)</f>
        <v>0.0</v>
      </c>
      <c r="R47" t="str">
        <f>IF(A47="","",IF(NOT(ISNUMBER(A47)),"дата не распознана",IF(OR(B47="",C47="",NOT(ISNUMBER(D47)),E47="",H47="",NOT(ISNUMBER(I47))),"пустое поле",IF(COUNTIF(Сводка!$A$16:$A$18,C47)=0,"неизвестный канал",IF(COUNTIF(Сводка!$A$5:$A$9,E47)=0,"неизвестный этап",IF(AND(H47&lt;&gt;"мы",H47&lt;&gt;"клиент"),"последним написал: мы или клиент",IF(D47&lt;0,"время ответа меньше нуля",IF(I47&lt;A47,"последнее сообщение раньше первого",IF(E47="Оплачено",IF(OR(NOT(ISNUMBER(F47)),NOT(ISNUMBER(G47))),"нет даты или суммы оплаты",IF(F47&lt;A47,"оплата раньше первого сообщения","")),IF(OR(F47&lt;&gt;"",G47&lt;&gt;""),"оплата указана, а этап не «Оплачено»",""))))))))))</f>
        <v/>
      </c>
      <c r="S47">
        <f>IF(R47="",0,1)</f>
        <v>0.0</v>
      </c>
    </row>
    <row r="48">
      <c r="A48" s="2" t="n"/>
      <c r="B48" s="3" t="n"/>
      <c r="C48" s="3" t="n"/>
      <c r="D48" s="3" t="n"/>
      <c r="E48" s="3" t="n"/>
      <c r="F48" s="2" t="n"/>
      <c r="G48" s="3" t="n"/>
      <c r="H48" s="3" t="n"/>
      <c r="I48" s="2" t="n"/>
      <c r="J48" s="3" t="n"/>
      <c r="K48">
        <f>IF(AND(ISNUMBER(A48),A48&gt;=Вводные!$B$3,A48&lt;=Вводные!$B$4),1,0)</f>
        <v>0.0</v>
      </c>
      <c r="L48">
        <f>IF(AND(K48=1,B48&lt;&gt;"",COUNTIFS(B$2:B48,B48,K$2:K48,1)=1),1,0)</f>
        <v>0.0</v>
      </c>
      <c r="M48">
        <f>IF(OR(L48=0,COUNTIF(Сводка!$A$5:$A$9,E48)=0),0,IF(AND(E48="Оплачено",ISNUMBER(F48),F48&gt;Вводные!$B$4),4,MATCH(E48,Сводка!$A$5:$A$9,0)))</f>
        <v>0.0</v>
      </c>
      <c r="N48">
        <f>IF(M48=5,1,0)</f>
        <v>0.0</v>
      </c>
      <c r="O48" t="str">
        <f>IF(L48=0,"",IF(D48&lt;=Вводные!$B$7,"быстро","медленно"))</f>
        <v/>
      </c>
      <c r="P48">
        <f>IF(AND(L48=1,M48&lt;5,H48="мы",ISNUMBER(I48),I48&lt;=Вводные!$B$4-Вводные!$B$5,I48&gt;=Вводные!$B$4-Вводные!$B$6),1,0)</f>
        <v>0.0</v>
      </c>
      <c r="Q48">
        <f>IF(AND(L48=1,M48&lt;5,H48="клиент",ISNUMBER(I48),I48&lt;=Вводные!$B$4),1,0)</f>
        <v>0.0</v>
      </c>
      <c r="R48" t="str">
        <f>IF(A48="","",IF(NOT(ISNUMBER(A48)),"дата не распознана",IF(OR(B48="",C48="",NOT(ISNUMBER(D48)),E48="",H48="",NOT(ISNUMBER(I48))),"пустое поле",IF(COUNTIF(Сводка!$A$16:$A$18,C48)=0,"неизвестный канал",IF(COUNTIF(Сводка!$A$5:$A$9,E48)=0,"неизвестный этап",IF(AND(H48&lt;&gt;"мы",H48&lt;&gt;"клиент"),"последним написал: мы или клиент",IF(D48&lt;0,"время ответа меньше нуля",IF(I48&lt;A48,"последнее сообщение раньше первого",IF(E48="Оплачено",IF(OR(NOT(ISNUMBER(F48)),NOT(ISNUMBER(G48))),"нет даты или суммы оплаты",IF(F48&lt;A48,"оплата раньше первого сообщения","")),IF(OR(F48&lt;&gt;"",G48&lt;&gt;""),"оплата указана, а этап не «Оплачено»",""))))))))))</f>
        <v/>
      </c>
      <c r="S48">
        <f>IF(R48="",0,1)</f>
        <v>0.0</v>
      </c>
    </row>
    <row r="49">
      <c r="A49" s="2" t="n"/>
      <c r="B49" s="3" t="n"/>
      <c r="C49" s="3" t="n"/>
      <c r="D49" s="3" t="n"/>
      <c r="E49" s="3" t="n"/>
      <c r="F49" s="2" t="n"/>
      <c r="G49" s="3" t="n"/>
      <c r="H49" s="3" t="n"/>
      <c r="I49" s="2" t="n"/>
      <c r="J49" s="3" t="n"/>
      <c r="K49">
        <f>IF(AND(ISNUMBER(A49),A49&gt;=Вводные!$B$3,A49&lt;=Вводные!$B$4),1,0)</f>
        <v>0.0</v>
      </c>
      <c r="L49">
        <f>IF(AND(K49=1,B49&lt;&gt;"",COUNTIFS(B$2:B49,B49,K$2:K49,1)=1),1,0)</f>
        <v>0.0</v>
      </c>
      <c r="M49">
        <f>IF(OR(L49=0,COUNTIF(Сводка!$A$5:$A$9,E49)=0),0,IF(AND(E49="Оплачено",ISNUMBER(F49),F49&gt;Вводные!$B$4),4,MATCH(E49,Сводка!$A$5:$A$9,0)))</f>
        <v>0.0</v>
      </c>
      <c r="N49">
        <f>IF(M49=5,1,0)</f>
        <v>0.0</v>
      </c>
      <c r="O49" t="str">
        <f>IF(L49=0,"",IF(D49&lt;=Вводные!$B$7,"быстро","медленно"))</f>
        <v/>
      </c>
      <c r="P49">
        <f>IF(AND(L49=1,M49&lt;5,H49="мы",ISNUMBER(I49),I49&lt;=Вводные!$B$4-Вводные!$B$5,I49&gt;=Вводные!$B$4-Вводные!$B$6),1,0)</f>
        <v>0.0</v>
      </c>
      <c r="Q49">
        <f>IF(AND(L49=1,M49&lt;5,H49="клиент",ISNUMBER(I49),I49&lt;=Вводные!$B$4),1,0)</f>
        <v>0.0</v>
      </c>
      <c r="R49" t="str">
        <f>IF(A49="","",IF(NOT(ISNUMBER(A49)),"дата не распознана",IF(OR(B49="",C49="",NOT(ISNUMBER(D49)),E49="",H49="",NOT(ISNUMBER(I49))),"пустое поле",IF(COUNTIF(Сводка!$A$16:$A$18,C49)=0,"неизвестный канал",IF(COUNTIF(Сводка!$A$5:$A$9,E49)=0,"неизвестный этап",IF(AND(H49&lt;&gt;"мы",H49&lt;&gt;"клиент"),"последним написал: мы или клиент",IF(D49&lt;0,"время ответа меньше нуля",IF(I49&lt;A49,"последнее сообщение раньше первого",IF(E49="Оплачено",IF(OR(NOT(ISNUMBER(F49)),NOT(ISNUMBER(G49))),"нет даты или суммы оплаты",IF(F49&lt;A49,"оплата раньше первого сообщения","")),IF(OR(F49&lt;&gt;"",G49&lt;&gt;""),"оплата указана, а этап не «Оплачено»",""))))))))))</f>
        <v/>
      </c>
      <c r="S49">
        <f>IF(R49="",0,1)</f>
        <v>0.0</v>
      </c>
    </row>
    <row r="50">
      <c r="A50" s="2" t="n"/>
      <c r="B50" s="3" t="n"/>
      <c r="C50" s="3" t="n"/>
      <c r="D50" s="3" t="n"/>
      <c r="E50" s="3" t="n"/>
      <c r="F50" s="2" t="n"/>
      <c r="G50" s="3" t="n"/>
      <c r="H50" s="3" t="n"/>
      <c r="I50" s="2" t="n"/>
      <c r="J50" s="3" t="n"/>
      <c r="K50">
        <f>IF(AND(ISNUMBER(A50),A50&gt;=Вводные!$B$3,A50&lt;=Вводные!$B$4),1,0)</f>
        <v>0.0</v>
      </c>
      <c r="L50">
        <f>IF(AND(K50=1,B50&lt;&gt;"",COUNTIFS(B$2:B50,B50,K$2:K50,1)=1),1,0)</f>
        <v>0.0</v>
      </c>
      <c r="M50">
        <f>IF(OR(L50=0,COUNTIF(Сводка!$A$5:$A$9,E50)=0),0,IF(AND(E50="Оплачено",ISNUMBER(F50),F50&gt;Вводные!$B$4),4,MATCH(E50,Сводка!$A$5:$A$9,0)))</f>
        <v>0.0</v>
      </c>
      <c r="N50">
        <f>IF(M50=5,1,0)</f>
        <v>0.0</v>
      </c>
      <c r="O50" t="str">
        <f>IF(L50=0,"",IF(D50&lt;=Вводные!$B$7,"быстро","медленно"))</f>
        <v/>
      </c>
      <c r="P50">
        <f>IF(AND(L50=1,M50&lt;5,H50="мы",ISNUMBER(I50),I50&lt;=Вводные!$B$4-Вводные!$B$5,I50&gt;=Вводные!$B$4-Вводные!$B$6),1,0)</f>
        <v>0.0</v>
      </c>
      <c r="Q50">
        <f>IF(AND(L50=1,M50&lt;5,H50="клиент",ISNUMBER(I50),I50&lt;=Вводные!$B$4),1,0)</f>
        <v>0.0</v>
      </c>
      <c r="R50" t="str">
        <f>IF(A50="","",IF(NOT(ISNUMBER(A50)),"дата не распознана",IF(OR(B50="",C50="",NOT(ISNUMBER(D50)),E50="",H50="",NOT(ISNUMBER(I50))),"пустое поле",IF(COUNTIF(Сводка!$A$16:$A$18,C50)=0,"неизвестный канал",IF(COUNTIF(Сводка!$A$5:$A$9,E50)=0,"неизвестный этап",IF(AND(H50&lt;&gt;"мы",H50&lt;&gt;"клиент"),"последним написал: мы или клиент",IF(D50&lt;0,"время ответа меньше нуля",IF(I50&lt;A50,"последнее сообщение раньше первого",IF(E50="Оплачено",IF(OR(NOT(ISNUMBER(F50)),NOT(ISNUMBER(G50))),"нет даты или суммы оплаты",IF(F50&lt;A50,"оплата раньше первого сообщения","")),IF(OR(F50&lt;&gt;"",G50&lt;&gt;""),"оплата указана, а этап не «Оплачено»",""))))))))))</f>
        <v/>
      </c>
      <c r="S50">
        <f>IF(R50="",0,1)</f>
        <v>0.0</v>
      </c>
    </row>
    <row r="51">
      <c r="A51" s="2" t="n"/>
      <c r="B51" s="3" t="n"/>
      <c r="C51" s="3" t="n"/>
      <c r="D51" s="3" t="n"/>
      <c r="E51" s="3" t="n"/>
      <c r="F51" s="2" t="n"/>
      <c r="G51" s="3" t="n"/>
      <c r="H51" s="3" t="n"/>
      <c r="I51" s="2" t="n"/>
      <c r="J51" s="3" t="n"/>
      <c r="K51">
        <f>IF(AND(ISNUMBER(A51),A51&gt;=Вводные!$B$3,A51&lt;=Вводные!$B$4),1,0)</f>
        <v>0.0</v>
      </c>
      <c r="L51">
        <f>IF(AND(K51=1,B51&lt;&gt;"",COUNTIFS(B$2:B51,B51,K$2:K51,1)=1),1,0)</f>
        <v>0.0</v>
      </c>
      <c r="M51">
        <f>IF(OR(L51=0,COUNTIF(Сводка!$A$5:$A$9,E51)=0),0,IF(AND(E51="Оплачено",ISNUMBER(F51),F51&gt;Вводные!$B$4),4,MATCH(E51,Сводка!$A$5:$A$9,0)))</f>
        <v>0.0</v>
      </c>
      <c r="N51">
        <f>IF(M51=5,1,0)</f>
        <v>0.0</v>
      </c>
      <c r="O51" t="str">
        <f>IF(L51=0,"",IF(D51&lt;=Вводные!$B$7,"быстро","медленно"))</f>
        <v/>
      </c>
      <c r="P51">
        <f>IF(AND(L51=1,M51&lt;5,H51="мы",ISNUMBER(I51),I51&lt;=Вводные!$B$4-Вводные!$B$5,I51&gt;=Вводные!$B$4-Вводные!$B$6),1,0)</f>
        <v>0.0</v>
      </c>
      <c r="Q51">
        <f>IF(AND(L51=1,M51&lt;5,H51="клиент",ISNUMBER(I51),I51&lt;=Вводные!$B$4),1,0)</f>
        <v>0.0</v>
      </c>
      <c r="R51" t="str">
        <f>IF(A51="","",IF(NOT(ISNUMBER(A51)),"дата не распознана",IF(OR(B51="",C51="",NOT(ISNUMBER(D51)),E51="",H51="",NOT(ISNUMBER(I51))),"пустое поле",IF(COUNTIF(Сводка!$A$16:$A$18,C51)=0,"неизвестный канал",IF(COUNTIF(Сводка!$A$5:$A$9,E51)=0,"неизвестный этап",IF(AND(H51&lt;&gt;"мы",H51&lt;&gt;"клиент"),"последним написал: мы или клиент",IF(D51&lt;0,"время ответа меньше нуля",IF(I51&lt;A51,"последнее сообщение раньше первого",IF(E51="Оплачено",IF(OR(NOT(ISNUMBER(F51)),NOT(ISNUMBER(G51))),"нет даты или суммы оплаты",IF(F51&lt;A51,"оплата раньше первого сообщения","")),IF(OR(F51&lt;&gt;"",G51&lt;&gt;""),"оплата указана, а этап не «Оплачено»",""))))))))))</f>
        <v/>
      </c>
      <c r="S51">
        <f>IF(R51="",0,1)</f>
        <v>0.0</v>
      </c>
    </row>
    <row r="52">
      <c r="A52" s="2" t="n"/>
      <c r="B52" s="3" t="n"/>
      <c r="C52" s="3" t="n"/>
      <c r="D52" s="3" t="n"/>
      <c r="E52" s="3" t="n"/>
      <c r="F52" s="2" t="n"/>
      <c r="G52" s="3" t="n"/>
      <c r="H52" s="3" t="n"/>
      <c r="I52" s="2" t="n"/>
      <c r="J52" s="3" t="n"/>
      <c r="K52">
        <f>IF(AND(ISNUMBER(A52),A52&gt;=Вводные!$B$3,A52&lt;=Вводные!$B$4),1,0)</f>
        <v>0.0</v>
      </c>
      <c r="L52">
        <f>IF(AND(K52=1,B52&lt;&gt;"",COUNTIFS(B$2:B52,B52,K$2:K52,1)=1),1,0)</f>
        <v>0.0</v>
      </c>
      <c r="M52">
        <f>IF(OR(L52=0,COUNTIF(Сводка!$A$5:$A$9,E52)=0),0,IF(AND(E52="Оплачено",ISNUMBER(F52),F52&gt;Вводные!$B$4),4,MATCH(E52,Сводка!$A$5:$A$9,0)))</f>
        <v>0.0</v>
      </c>
      <c r="N52">
        <f>IF(M52=5,1,0)</f>
        <v>0.0</v>
      </c>
      <c r="O52" t="str">
        <f>IF(L52=0,"",IF(D52&lt;=Вводные!$B$7,"быстро","медленно"))</f>
        <v/>
      </c>
      <c r="P52">
        <f>IF(AND(L52=1,M52&lt;5,H52="мы",ISNUMBER(I52),I52&lt;=Вводные!$B$4-Вводные!$B$5,I52&gt;=Вводные!$B$4-Вводные!$B$6),1,0)</f>
        <v>0.0</v>
      </c>
      <c r="Q52">
        <f>IF(AND(L52=1,M52&lt;5,H52="клиент",ISNUMBER(I52),I52&lt;=Вводные!$B$4),1,0)</f>
        <v>0.0</v>
      </c>
      <c r="R52" t="str">
        <f>IF(A52="","",IF(NOT(ISNUMBER(A52)),"дата не распознана",IF(OR(B52="",C52="",NOT(ISNUMBER(D52)),E52="",H52="",NOT(ISNUMBER(I52))),"пустое поле",IF(COUNTIF(Сводка!$A$16:$A$18,C52)=0,"неизвестный канал",IF(COUNTIF(Сводка!$A$5:$A$9,E52)=0,"неизвестный этап",IF(AND(H52&lt;&gt;"мы",H52&lt;&gt;"клиент"),"последним написал: мы или клиент",IF(D52&lt;0,"время ответа меньше нуля",IF(I52&lt;A52,"последнее сообщение раньше первого",IF(E52="Оплачено",IF(OR(NOT(ISNUMBER(F52)),NOT(ISNUMBER(G52))),"нет даты или суммы оплаты",IF(F52&lt;A52,"оплата раньше первого сообщения","")),IF(OR(F52&lt;&gt;"",G52&lt;&gt;""),"оплата указана, а этап не «Оплачено»",""))))))))))</f>
        <v/>
      </c>
      <c r="S52">
        <f>IF(R52="",0,1)</f>
        <v>0.0</v>
      </c>
    </row>
    <row r="53">
      <c r="A53" s="2" t="n"/>
      <c r="B53" s="3" t="n"/>
      <c r="C53" s="3" t="n"/>
      <c r="D53" s="3" t="n"/>
      <c r="E53" s="3" t="n"/>
      <c r="F53" s="2" t="n"/>
      <c r="G53" s="3" t="n"/>
      <c r="H53" s="3" t="n"/>
      <c r="I53" s="2" t="n"/>
      <c r="J53" s="3" t="n"/>
      <c r="K53">
        <f>IF(AND(ISNUMBER(A53),A53&gt;=Вводные!$B$3,A53&lt;=Вводные!$B$4),1,0)</f>
        <v>0.0</v>
      </c>
      <c r="L53">
        <f>IF(AND(K53=1,B53&lt;&gt;"",COUNTIFS(B$2:B53,B53,K$2:K53,1)=1),1,0)</f>
        <v>0.0</v>
      </c>
      <c r="M53">
        <f>IF(OR(L53=0,COUNTIF(Сводка!$A$5:$A$9,E53)=0),0,IF(AND(E53="Оплачено",ISNUMBER(F53),F53&gt;Вводные!$B$4),4,MATCH(E53,Сводка!$A$5:$A$9,0)))</f>
        <v>0.0</v>
      </c>
      <c r="N53">
        <f>IF(M53=5,1,0)</f>
        <v>0.0</v>
      </c>
      <c r="O53" t="str">
        <f>IF(L53=0,"",IF(D53&lt;=Вводные!$B$7,"быстро","медленно"))</f>
        <v/>
      </c>
      <c r="P53">
        <f>IF(AND(L53=1,M53&lt;5,H53="мы",ISNUMBER(I53),I53&lt;=Вводные!$B$4-Вводные!$B$5,I53&gt;=Вводные!$B$4-Вводные!$B$6),1,0)</f>
        <v>0.0</v>
      </c>
      <c r="Q53">
        <f>IF(AND(L53=1,M53&lt;5,H53="клиент",ISNUMBER(I53),I53&lt;=Вводные!$B$4),1,0)</f>
        <v>0.0</v>
      </c>
      <c r="R53" t="str">
        <f>IF(A53="","",IF(NOT(ISNUMBER(A53)),"дата не распознана",IF(OR(B53="",C53="",NOT(ISNUMBER(D53)),E53="",H53="",NOT(ISNUMBER(I53))),"пустое поле",IF(COUNTIF(Сводка!$A$16:$A$18,C53)=0,"неизвестный канал",IF(COUNTIF(Сводка!$A$5:$A$9,E53)=0,"неизвестный этап",IF(AND(H53&lt;&gt;"мы",H53&lt;&gt;"клиент"),"последним написал: мы или клиент",IF(D53&lt;0,"время ответа меньше нуля",IF(I53&lt;A53,"последнее сообщение раньше первого",IF(E53="Оплачено",IF(OR(NOT(ISNUMBER(F53)),NOT(ISNUMBER(G53))),"нет даты или суммы оплаты",IF(F53&lt;A53,"оплата раньше первого сообщения","")),IF(OR(F53&lt;&gt;"",G53&lt;&gt;""),"оплата указана, а этап не «Оплачено»",""))))))))))</f>
        <v/>
      </c>
      <c r="S53">
        <f>IF(R53="",0,1)</f>
        <v>0.0</v>
      </c>
    </row>
    <row r="54">
      <c r="A54" s="2" t="n"/>
      <c r="B54" s="3" t="n"/>
      <c r="C54" s="3" t="n"/>
      <c r="D54" s="3" t="n"/>
      <c r="E54" s="3" t="n"/>
      <c r="F54" s="2" t="n"/>
      <c r="G54" s="3" t="n"/>
      <c r="H54" s="3" t="n"/>
      <c r="I54" s="2" t="n"/>
      <c r="J54" s="3" t="n"/>
      <c r="K54">
        <f>IF(AND(ISNUMBER(A54),A54&gt;=Вводные!$B$3,A54&lt;=Вводные!$B$4),1,0)</f>
        <v>0.0</v>
      </c>
      <c r="L54">
        <f>IF(AND(K54=1,B54&lt;&gt;"",COUNTIFS(B$2:B54,B54,K$2:K54,1)=1),1,0)</f>
        <v>0.0</v>
      </c>
      <c r="M54">
        <f>IF(OR(L54=0,COUNTIF(Сводка!$A$5:$A$9,E54)=0),0,IF(AND(E54="Оплачено",ISNUMBER(F54),F54&gt;Вводные!$B$4),4,MATCH(E54,Сводка!$A$5:$A$9,0)))</f>
        <v>0.0</v>
      </c>
      <c r="N54">
        <f>IF(M54=5,1,0)</f>
        <v>0.0</v>
      </c>
      <c r="O54" t="str">
        <f>IF(L54=0,"",IF(D54&lt;=Вводные!$B$7,"быстро","медленно"))</f>
        <v/>
      </c>
      <c r="P54">
        <f>IF(AND(L54=1,M54&lt;5,H54="мы",ISNUMBER(I54),I54&lt;=Вводные!$B$4-Вводные!$B$5,I54&gt;=Вводные!$B$4-Вводные!$B$6),1,0)</f>
        <v>0.0</v>
      </c>
      <c r="Q54">
        <f>IF(AND(L54=1,M54&lt;5,H54="клиент",ISNUMBER(I54),I54&lt;=Вводные!$B$4),1,0)</f>
        <v>0.0</v>
      </c>
      <c r="R54" t="str">
        <f>IF(A54="","",IF(NOT(ISNUMBER(A54)),"дата не распознана",IF(OR(B54="",C54="",NOT(ISNUMBER(D54)),E54="",H54="",NOT(ISNUMBER(I54))),"пустое поле",IF(COUNTIF(Сводка!$A$16:$A$18,C54)=0,"неизвестный канал",IF(COUNTIF(Сводка!$A$5:$A$9,E54)=0,"неизвестный этап",IF(AND(H54&lt;&gt;"мы",H54&lt;&gt;"клиент"),"последним написал: мы или клиент",IF(D54&lt;0,"время ответа меньше нуля",IF(I54&lt;A54,"последнее сообщение раньше первого",IF(E54="Оплачено",IF(OR(NOT(ISNUMBER(F54)),NOT(ISNUMBER(G54))),"нет даты или суммы оплаты",IF(F54&lt;A54,"оплата раньше первого сообщения","")),IF(OR(F54&lt;&gt;"",G54&lt;&gt;""),"оплата указана, а этап не «Оплачено»",""))))))))))</f>
        <v/>
      </c>
      <c r="S54">
        <f>IF(R54="",0,1)</f>
        <v>0.0</v>
      </c>
    </row>
    <row r="55">
      <c r="A55" s="2" t="n"/>
      <c r="B55" s="3" t="n"/>
      <c r="C55" s="3" t="n"/>
      <c r="D55" s="3" t="n"/>
      <c r="E55" s="3" t="n"/>
      <c r="F55" s="2" t="n"/>
      <c r="G55" s="3" t="n"/>
      <c r="H55" s="3" t="n"/>
      <c r="I55" s="2" t="n"/>
      <c r="J55" s="3" t="n"/>
      <c r="K55">
        <f>IF(AND(ISNUMBER(A55),A55&gt;=Вводные!$B$3,A55&lt;=Вводные!$B$4),1,0)</f>
        <v>0.0</v>
      </c>
      <c r="L55">
        <f>IF(AND(K55=1,B55&lt;&gt;"",COUNTIFS(B$2:B55,B55,K$2:K55,1)=1),1,0)</f>
        <v>0.0</v>
      </c>
      <c r="M55">
        <f>IF(OR(L55=0,COUNTIF(Сводка!$A$5:$A$9,E55)=0),0,IF(AND(E55="Оплачено",ISNUMBER(F55),F55&gt;Вводные!$B$4),4,MATCH(E55,Сводка!$A$5:$A$9,0)))</f>
        <v>0.0</v>
      </c>
      <c r="N55">
        <f>IF(M55=5,1,0)</f>
        <v>0.0</v>
      </c>
      <c r="O55" t="str">
        <f>IF(L55=0,"",IF(D55&lt;=Вводные!$B$7,"быстро","медленно"))</f>
        <v/>
      </c>
      <c r="P55">
        <f>IF(AND(L55=1,M55&lt;5,H55="мы",ISNUMBER(I55),I55&lt;=Вводные!$B$4-Вводные!$B$5,I55&gt;=Вводные!$B$4-Вводные!$B$6),1,0)</f>
        <v>0.0</v>
      </c>
      <c r="Q55">
        <f>IF(AND(L55=1,M55&lt;5,H55="клиент",ISNUMBER(I55),I55&lt;=Вводные!$B$4),1,0)</f>
        <v>0.0</v>
      </c>
      <c r="R55" t="str">
        <f>IF(A55="","",IF(NOT(ISNUMBER(A55)),"дата не распознана",IF(OR(B55="",C55="",NOT(ISNUMBER(D55)),E55="",H55="",NOT(ISNUMBER(I55))),"пустое поле",IF(COUNTIF(Сводка!$A$16:$A$18,C55)=0,"неизвестный канал",IF(COUNTIF(Сводка!$A$5:$A$9,E55)=0,"неизвестный этап",IF(AND(H55&lt;&gt;"мы",H55&lt;&gt;"клиент"),"последним написал: мы или клиент",IF(D55&lt;0,"время ответа меньше нуля",IF(I55&lt;A55,"последнее сообщение раньше первого",IF(E55="Оплачено",IF(OR(NOT(ISNUMBER(F55)),NOT(ISNUMBER(G55))),"нет даты или суммы оплаты",IF(F55&lt;A55,"оплата раньше первого сообщения","")),IF(OR(F55&lt;&gt;"",G55&lt;&gt;""),"оплата указана, а этап не «Оплачено»",""))))))))))</f>
        <v/>
      </c>
      <c r="S55">
        <f>IF(R55="",0,1)</f>
        <v>0.0</v>
      </c>
    </row>
    <row r="56">
      <c r="A56" s="2" t="n"/>
      <c r="B56" s="3" t="n"/>
      <c r="C56" s="3" t="n"/>
      <c r="D56" s="3" t="n"/>
      <c r="E56" s="3" t="n"/>
      <c r="F56" s="2" t="n"/>
      <c r="G56" s="3" t="n"/>
      <c r="H56" s="3" t="n"/>
      <c r="I56" s="2" t="n"/>
      <c r="J56" s="3" t="n"/>
      <c r="K56">
        <f>IF(AND(ISNUMBER(A56),A56&gt;=Вводные!$B$3,A56&lt;=Вводные!$B$4),1,0)</f>
        <v>0.0</v>
      </c>
      <c r="L56">
        <f>IF(AND(K56=1,B56&lt;&gt;"",COUNTIFS(B$2:B56,B56,K$2:K56,1)=1),1,0)</f>
        <v>0.0</v>
      </c>
      <c r="M56">
        <f>IF(OR(L56=0,COUNTIF(Сводка!$A$5:$A$9,E56)=0),0,IF(AND(E56="Оплачено",ISNUMBER(F56),F56&gt;Вводные!$B$4),4,MATCH(E56,Сводка!$A$5:$A$9,0)))</f>
        <v>0.0</v>
      </c>
      <c r="N56">
        <f>IF(M56=5,1,0)</f>
        <v>0.0</v>
      </c>
      <c r="O56" t="str">
        <f>IF(L56=0,"",IF(D56&lt;=Вводные!$B$7,"быстро","медленно"))</f>
        <v/>
      </c>
      <c r="P56">
        <f>IF(AND(L56=1,M56&lt;5,H56="мы",ISNUMBER(I56),I56&lt;=Вводные!$B$4-Вводные!$B$5,I56&gt;=Вводные!$B$4-Вводные!$B$6),1,0)</f>
        <v>0.0</v>
      </c>
      <c r="Q56">
        <f>IF(AND(L56=1,M56&lt;5,H56="клиент",ISNUMBER(I56),I56&lt;=Вводные!$B$4),1,0)</f>
        <v>0.0</v>
      </c>
      <c r="R56" t="str">
        <f>IF(A56="","",IF(NOT(ISNUMBER(A56)),"дата не распознана",IF(OR(B56="",C56="",NOT(ISNUMBER(D56)),E56="",H56="",NOT(ISNUMBER(I56))),"пустое поле",IF(COUNTIF(Сводка!$A$16:$A$18,C56)=0,"неизвестный канал",IF(COUNTIF(Сводка!$A$5:$A$9,E56)=0,"неизвестный этап",IF(AND(H56&lt;&gt;"мы",H56&lt;&gt;"клиент"),"последним написал: мы или клиент",IF(D56&lt;0,"время ответа меньше нуля",IF(I56&lt;A56,"последнее сообщение раньше первого",IF(E56="Оплачено",IF(OR(NOT(ISNUMBER(F56)),NOT(ISNUMBER(G56))),"нет даты или суммы оплаты",IF(F56&lt;A56,"оплата раньше первого сообщения","")),IF(OR(F56&lt;&gt;"",G56&lt;&gt;""),"оплата указана, а этап не «Оплачено»",""))))))))))</f>
        <v/>
      </c>
      <c r="S56">
        <f>IF(R56="",0,1)</f>
        <v>0.0</v>
      </c>
    </row>
    <row r="57">
      <c r="A57" s="2" t="n"/>
      <c r="B57" s="3" t="n"/>
      <c r="C57" s="3" t="n"/>
      <c r="D57" s="3" t="n"/>
      <c r="E57" s="3" t="n"/>
      <c r="F57" s="2" t="n"/>
      <c r="G57" s="3" t="n"/>
      <c r="H57" s="3" t="n"/>
      <c r="I57" s="2" t="n"/>
      <c r="J57" s="3" t="n"/>
      <c r="K57">
        <f>IF(AND(ISNUMBER(A57),A57&gt;=Вводные!$B$3,A57&lt;=Вводные!$B$4),1,0)</f>
        <v>0.0</v>
      </c>
      <c r="L57">
        <f>IF(AND(K57=1,B57&lt;&gt;"",COUNTIFS(B$2:B57,B57,K$2:K57,1)=1),1,0)</f>
        <v>0.0</v>
      </c>
      <c r="M57">
        <f>IF(OR(L57=0,COUNTIF(Сводка!$A$5:$A$9,E57)=0),0,IF(AND(E57="Оплачено",ISNUMBER(F57),F57&gt;Вводные!$B$4),4,MATCH(E57,Сводка!$A$5:$A$9,0)))</f>
        <v>0.0</v>
      </c>
      <c r="N57">
        <f>IF(M57=5,1,0)</f>
        <v>0.0</v>
      </c>
      <c r="O57" t="str">
        <f>IF(L57=0,"",IF(D57&lt;=Вводные!$B$7,"быстро","медленно"))</f>
        <v/>
      </c>
      <c r="P57">
        <f>IF(AND(L57=1,M57&lt;5,H57="мы",ISNUMBER(I57),I57&lt;=Вводные!$B$4-Вводные!$B$5,I57&gt;=Вводные!$B$4-Вводные!$B$6),1,0)</f>
        <v>0.0</v>
      </c>
      <c r="Q57">
        <f>IF(AND(L57=1,M57&lt;5,H57="клиент",ISNUMBER(I57),I57&lt;=Вводные!$B$4),1,0)</f>
        <v>0.0</v>
      </c>
      <c r="R57" t="str">
        <f>IF(A57="","",IF(NOT(ISNUMBER(A57)),"дата не распознана",IF(OR(B57="",C57="",NOT(ISNUMBER(D57)),E57="",H57="",NOT(ISNUMBER(I57))),"пустое поле",IF(COUNTIF(Сводка!$A$16:$A$18,C57)=0,"неизвестный канал",IF(COUNTIF(Сводка!$A$5:$A$9,E57)=0,"неизвестный этап",IF(AND(H57&lt;&gt;"мы",H57&lt;&gt;"клиент"),"последним написал: мы или клиент",IF(D57&lt;0,"время ответа меньше нуля",IF(I57&lt;A57,"последнее сообщение раньше первого",IF(E57="Оплачено",IF(OR(NOT(ISNUMBER(F57)),NOT(ISNUMBER(G57))),"нет даты или суммы оплаты",IF(F57&lt;A57,"оплата раньше первого сообщения","")),IF(OR(F57&lt;&gt;"",G57&lt;&gt;""),"оплата указана, а этап не «Оплачено»",""))))))))))</f>
        <v/>
      </c>
      <c r="S57">
        <f>IF(R57="",0,1)</f>
        <v>0.0</v>
      </c>
    </row>
    <row r="58">
      <c r="A58" s="2" t="n"/>
      <c r="B58" s="3" t="n"/>
      <c r="C58" s="3" t="n"/>
      <c r="D58" s="3" t="n"/>
      <c r="E58" s="3" t="n"/>
      <c r="F58" s="2" t="n"/>
      <c r="G58" s="3" t="n"/>
      <c r="H58" s="3" t="n"/>
      <c r="I58" s="2" t="n"/>
      <c r="J58" s="3" t="n"/>
      <c r="K58">
        <f>IF(AND(ISNUMBER(A58),A58&gt;=Вводные!$B$3,A58&lt;=Вводные!$B$4),1,0)</f>
        <v>0.0</v>
      </c>
      <c r="L58">
        <f>IF(AND(K58=1,B58&lt;&gt;"",COUNTIFS(B$2:B58,B58,K$2:K58,1)=1),1,0)</f>
        <v>0.0</v>
      </c>
      <c r="M58">
        <f>IF(OR(L58=0,COUNTIF(Сводка!$A$5:$A$9,E58)=0),0,IF(AND(E58="Оплачено",ISNUMBER(F58),F58&gt;Вводные!$B$4),4,MATCH(E58,Сводка!$A$5:$A$9,0)))</f>
        <v>0.0</v>
      </c>
      <c r="N58">
        <f>IF(M58=5,1,0)</f>
        <v>0.0</v>
      </c>
      <c r="O58" t="str">
        <f>IF(L58=0,"",IF(D58&lt;=Вводные!$B$7,"быстро","медленно"))</f>
        <v/>
      </c>
      <c r="P58">
        <f>IF(AND(L58=1,M58&lt;5,H58="мы",ISNUMBER(I58),I58&lt;=Вводные!$B$4-Вводные!$B$5,I58&gt;=Вводные!$B$4-Вводные!$B$6),1,0)</f>
        <v>0.0</v>
      </c>
      <c r="Q58">
        <f>IF(AND(L58=1,M58&lt;5,H58="клиент",ISNUMBER(I58),I58&lt;=Вводные!$B$4),1,0)</f>
        <v>0.0</v>
      </c>
      <c r="R58" t="str">
        <f>IF(A58="","",IF(NOT(ISNUMBER(A58)),"дата не распознана",IF(OR(B58="",C58="",NOT(ISNUMBER(D58)),E58="",H58="",NOT(ISNUMBER(I58))),"пустое поле",IF(COUNTIF(Сводка!$A$16:$A$18,C58)=0,"неизвестный канал",IF(COUNTIF(Сводка!$A$5:$A$9,E58)=0,"неизвестный этап",IF(AND(H58&lt;&gt;"мы",H58&lt;&gt;"клиент"),"последним написал: мы или клиент",IF(D58&lt;0,"время ответа меньше нуля",IF(I58&lt;A58,"последнее сообщение раньше первого",IF(E58="Оплачено",IF(OR(NOT(ISNUMBER(F58)),NOT(ISNUMBER(G58))),"нет даты или суммы оплаты",IF(F58&lt;A58,"оплата раньше первого сообщения","")),IF(OR(F58&lt;&gt;"",G58&lt;&gt;""),"оплата указана, а этап не «Оплачено»",""))))))))))</f>
        <v/>
      </c>
      <c r="S58">
        <f>IF(R58="",0,1)</f>
        <v>0.0</v>
      </c>
    </row>
    <row r="59">
      <c r="A59" s="2" t="n"/>
      <c r="B59" s="3" t="n"/>
      <c r="C59" s="3" t="n"/>
      <c r="D59" s="3" t="n"/>
      <c r="E59" s="3" t="n"/>
      <c r="F59" s="2" t="n"/>
      <c r="G59" s="3" t="n"/>
      <c r="H59" s="3" t="n"/>
      <c r="I59" s="2" t="n"/>
      <c r="J59" s="3" t="n"/>
      <c r="K59">
        <f>IF(AND(ISNUMBER(A59),A59&gt;=Вводные!$B$3,A59&lt;=Вводные!$B$4),1,0)</f>
        <v>0.0</v>
      </c>
      <c r="L59">
        <f>IF(AND(K59=1,B59&lt;&gt;"",COUNTIFS(B$2:B59,B59,K$2:K59,1)=1),1,0)</f>
        <v>0.0</v>
      </c>
      <c r="M59">
        <f>IF(OR(L59=0,COUNTIF(Сводка!$A$5:$A$9,E59)=0),0,IF(AND(E59="Оплачено",ISNUMBER(F59),F59&gt;Вводные!$B$4),4,MATCH(E59,Сводка!$A$5:$A$9,0)))</f>
        <v>0.0</v>
      </c>
      <c r="N59">
        <f>IF(M59=5,1,0)</f>
        <v>0.0</v>
      </c>
      <c r="O59" t="str">
        <f>IF(L59=0,"",IF(D59&lt;=Вводные!$B$7,"быстро","медленно"))</f>
        <v/>
      </c>
      <c r="P59">
        <f>IF(AND(L59=1,M59&lt;5,H59="мы",ISNUMBER(I59),I59&lt;=Вводные!$B$4-Вводные!$B$5,I59&gt;=Вводные!$B$4-Вводные!$B$6),1,0)</f>
        <v>0.0</v>
      </c>
      <c r="Q59">
        <f>IF(AND(L59=1,M59&lt;5,H59="клиент",ISNUMBER(I59),I59&lt;=Вводные!$B$4),1,0)</f>
        <v>0.0</v>
      </c>
      <c r="R59" t="str">
        <f>IF(A59="","",IF(NOT(ISNUMBER(A59)),"дата не распознана",IF(OR(B59="",C59="",NOT(ISNUMBER(D59)),E59="",H59="",NOT(ISNUMBER(I59))),"пустое поле",IF(COUNTIF(Сводка!$A$16:$A$18,C59)=0,"неизвестный канал",IF(COUNTIF(Сводка!$A$5:$A$9,E59)=0,"неизвестный этап",IF(AND(H59&lt;&gt;"мы",H59&lt;&gt;"клиент"),"последним написал: мы или клиент",IF(D59&lt;0,"время ответа меньше нуля",IF(I59&lt;A59,"последнее сообщение раньше первого",IF(E59="Оплачено",IF(OR(NOT(ISNUMBER(F59)),NOT(ISNUMBER(G59))),"нет даты или суммы оплаты",IF(F59&lt;A59,"оплата раньше первого сообщения","")),IF(OR(F59&lt;&gt;"",G59&lt;&gt;""),"оплата указана, а этап не «Оплачено»",""))))))))))</f>
        <v/>
      </c>
      <c r="S59">
        <f>IF(R59="",0,1)</f>
        <v>0.0</v>
      </c>
    </row>
    <row r="60">
      <c r="A60" s="2" t="n"/>
      <c r="B60" s="3" t="n"/>
      <c r="C60" s="3" t="n"/>
      <c r="D60" s="3" t="n"/>
      <c r="E60" s="3" t="n"/>
      <c r="F60" s="2" t="n"/>
      <c r="G60" s="3" t="n"/>
      <c r="H60" s="3" t="n"/>
      <c r="I60" s="2" t="n"/>
      <c r="J60" s="3" t="n"/>
      <c r="K60">
        <f>IF(AND(ISNUMBER(A60),A60&gt;=Вводные!$B$3,A60&lt;=Вводные!$B$4),1,0)</f>
        <v>0.0</v>
      </c>
      <c r="L60">
        <f>IF(AND(K60=1,B60&lt;&gt;"",COUNTIFS(B$2:B60,B60,K$2:K60,1)=1),1,0)</f>
        <v>0.0</v>
      </c>
      <c r="M60">
        <f>IF(OR(L60=0,COUNTIF(Сводка!$A$5:$A$9,E60)=0),0,IF(AND(E60="Оплачено",ISNUMBER(F60),F60&gt;Вводные!$B$4),4,MATCH(E60,Сводка!$A$5:$A$9,0)))</f>
        <v>0.0</v>
      </c>
      <c r="N60">
        <f>IF(M60=5,1,0)</f>
        <v>0.0</v>
      </c>
      <c r="O60" t="str">
        <f>IF(L60=0,"",IF(D60&lt;=Вводные!$B$7,"быстро","медленно"))</f>
        <v/>
      </c>
      <c r="P60">
        <f>IF(AND(L60=1,M60&lt;5,H60="мы",ISNUMBER(I60),I60&lt;=Вводные!$B$4-Вводные!$B$5,I60&gt;=Вводные!$B$4-Вводные!$B$6),1,0)</f>
        <v>0.0</v>
      </c>
      <c r="Q60">
        <f>IF(AND(L60=1,M60&lt;5,H60="клиент",ISNUMBER(I60),I60&lt;=Вводные!$B$4),1,0)</f>
        <v>0.0</v>
      </c>
      <c r="R60" t="str">
        <f>IF(A60="","",IF(NOT(ISNUMBER(A60)),"дата не распознана",IF(OR(B60="",C60="",NOT(ISNUMBER(D60)),E60="",H60="",NOT(ISNUMBER(I60))),"пустое поле",IF(COUNTIF(Сводка!$A$16:$A$18,C60)=0,"неизвестный канал",IF(COUNTIF(Сводка!$A$5:$A$9,E60)=0,"неизвестный этап",IF(AND(H60&lt;&gt;"мы",H60&lt;&gt;"клиент"),"последним написал: мы или клиент",IF(D60&lt;0,"время ответа меньше нуля",IF(I60&lt;A60,"последнее сообщение раньше первого",IF(E60="Оплачено",IF(OR(NOT(ISNUMBER(F60)),NOT(ISNUMBER(G60))),"нет даты или суммы оплаты",IF(F60&lt;A60,"оплата раньше первого сообщения","")),IF(OR(F60&lt;&gt;"",G60&lt;&gt;""),"оплата указана, а этап не «Оплачено»",""))))))))))</f>
        <v/>
      </c>
      <c r="S60">
        <f>IF(R60="",0,1)</f>
        <v>0.0</v>
      </c>
    </row>
    <row r="61">
      <c r="A61" s="2" t="n"/>
      <c r="B61" s="3" t="n"/>
      <c r="C61" s="3" t="n"/>
      <c r="D61" s="3" t="n"/>
      <c r="E61" s="3" t="n"/>
      <c r="F61" s="2" t="n"/>
      <c r="G61" s="3" t="n"/>
      <c r="H61" s="3" t="n"/>
      <c r="I61" s="2" t="n"/>
      <c r="J61" s="3" t="n"/>
      <c r="K61">
        <f>IF(AND(ISNUMBER(A61),A61&gt;=Вводные!$B$3,A61&lt;=Вводные!$B$4),1,0)</f>
        <v>0.0</v>
      </c>
      <c r="L61">
        <f>IF(AND(K61=1,B61&lt;&gt;"",COUNTIFS(B$2:B61,B61,K$2:K61,1)=1),1,0)</f>
        <v>0.0</v>
      </c>
      <c r="M61">
        <f>IF(OR(L61=0,COUNTIF(Сводка!$A$5:$A$9,E61)=0),0,IF(AND(E61="Оплачено",ISNUMBER(F61),F61&gt;Вводные!$B$4),4,MATCH(E61,Сводка!$A$5:$A$9,0)))</f>
        <v>0.0</v>
      </c>
      <c r="N61">
        <f>IF(M61=5,1,0)</f>
        <v>0.0</v>
      </c>
      <c r="O61" t="str">
        <f>IF(L61=0,"",IF(D61&lt;=Вводные!$B$7,"быстро","медленно"))</f>
        <v/>
      </c>
      <c r="P61">
        <f>IF(AND(L61=1,M61&lt;5,H61="мы",ISNUMBER(I61),I61&lt;=Вводные!$B$4-Вводные!$B$5,I61&gt;=Вводные!$B$4-Вводные!$B$6),1,0)</f>
        <v>0.0</v>
      </c>
      <c r="Q61">
        <f>IF(AND(L61=1,M61&lt;5,H61="клиент",ISNUMBER(I61),I61&lt;=Вводные!$B$4),1,0)</f>
        <v>0.0</v>
      </c>
      <c r="R61" t="str">
        <f>IF(A61="","",IF(NOT(ISNUMBER(A61)),"дата не распознана",IF(OR(B61="",C61="",NOT(ISNUMBER(D61)),E61="",H61="",NOT(ISNUMBER(I61))),"пустое поле",IF(COUNTIF(Сводка!$A$16:$A$18,C61)=0,"неизвестный канал",IF(COUNTIF(Сводка!$A$5:$A$9,E61)=0,"неизвестный этап",IF(AND(H61&lt;&gt;"мы",H61&lt;&gt;"клиент"),"последним написал: мы или клиент",IF(D61&lt;0,"время ответа меньше нуля",IF(I61&lt;A61,"последнее сообщение раньше первого",IF(E61="Оплачено",IF(OR(NOT(ISNUMBER(F61)),NOT(ISNUMBER(G61))),"нет даты или суммы оплаты",IF(F61&lt;A61,"оплата раньше первого сообщения","")),IF(OR(F61&lt;&gt;"",G61&lt;&gt;""),"оплата указана, а этап не «Оплачено»",""))))))))))</f>
        <v/>
      </c>
      <c r="S61">
        <f>IF(R61="",0,1)</f>
        <v>0.0</v>
      </c>
    </row>
    <row r="62">
      <c r="A62" s="2" t="n"/>
      <c r="B62" s="3" t="n"/>
      <c r="C62" s="3" t="n"/>
      <c r="D62" s="3" t="n"/>
      <c r="E62" s="3" t="n"/>
      <c r="F62" s="2" t="n"/>
      <c r="G62" s="3" t="n"/>
      <c r="H62" s="3" t="n"/>
      <c r="I62" s="2" t="n"/>
      <c r="J62" s="3" t="n"/>
      <c r="K62">
        <f>IF(AND(ISNUMBER(A62),A62&gt;=Вводные!$B$3,A62&lt;=Вводные!$B$4),1,0)</f>
        <v>0.0</v>
      </c>
      <c r="L62">
        <f>IF(AND(K62=1,B62&lt;&gt;"",COUNTIFS(B$2:B62,B62,K$2:K62,1)=1),1,0)</f>
        <v>0.0</v>
      </c>
      <c r="M62">
        <f>IF(OR(L62=0,COUNTIF(Сводка!$A$5:$A$9,E62)=0),0,IF(AND(E62="Оплачено",ISNUMBER(F62),F62&gt;Вводные!$B$4),4,MATCH(E62,Сводка!$A$5:$A$9,0)))</f>
        <v>0.0</v>
      </c>
      <c r="N62">
        <f>IF(M62=5,1,0)</f>
        <v>0.0</v>
      </c>
      <c r="O62" t="str">
        <f>IF(L62=0,"",IF(D62&lt;=Вводные!$B$7,"быстро","медленно"))</f>
        <v/>
      </c>
      <c r="P62">
        <f>IF(AND(L62=1,M62&lt;5,H62="мы",ISNUMBER(I62),I62&lt;=Вводные!$B$4-Вводные!$B$5,I62&gt;=Вводные!$B$4-Вводные!$B$6),1,0)</f>
        <v>0.0</v>
      </c>
      <c r="Q62">
        <f>IF(AND(L62=1,M62&lt;5,H62="клиент",ISNUMBER(I62),I62&lt;=Вводные!$B$4),1,0)</f>
        <v>0.0</v>
      </c>
      <c r="R62" t="str">
        <f>IF(A62="","",IF(NOT(ISNUMBER(A62)),"дата не распознана",IF(OR(B62="",C62="",NOT(ISNUMBER(D62)),E62="",H62="",NOT(ISNUMBER(I62))),"пустое поле",IF(COUNTIF(Сводка!$A$16:$A$18,C62)=0,"неизвестный канал",IF(COUNTIF(Сводка!$A$5:$A$9,E62)=0,"неизвестный этап",IF(AND(H62&lt;&gt;"мы",H62&lt;&gt;"клиент"),"последним написал: мы или клиент",IF(D62&lt;0,"время ответа меньше нуля",IF(I62&lt;A62,"последнее сообщение раньше первого",IF(E62="Оплачено",IF(OR(NOT(ISNUMBER(F62)),NOT(ISNUMBER(G62))),"нет даты или суммы оплаты",IF(F62&lt;A62,"оплата раньше первого сообщения","")),IF(OR(F62&lt;&gt;"",G62&lt;&gt;""),"оплата указана, а этап не «Оплачено»",""))))))))))</f>
        <v/>
      </c>
      <c r="S62">
        <f>IF(R62="",0,1)</f>
        <v>0.0</v>
      </c>
    </row>
    <row r="63">
      <c r="A63" s="2" t="n"/>
      <c r="B63" s="3" t="n"/>
      <c r="C63" s="3" t="n"/>
      <c r="D63" s="3" t="n"/>
      <c r="E63" s="3" t="n"/>
      <c r="F63" s="2" t="n"/>
      <c r="G63" s="3" t="n"/>
      <c r="H63" s="3" t="n"/>
      <c r="I63" s="2" t="n"/>
      <c r="J63" s="3" t="n"/>
      <c r="K63">
        <f>IF(AND(ISNUMBER(A63),A63&gt;=Вводные!$B$3,A63&lt;=Вводные!$B$4),1,0)</f>
        <v>0.0</v>
      </c>
      <c r="L63">
        <f>IF(AND(K63=1,B63&lt;&gt;"",COUNTIFS(B$2:B63,B63,K$2:K63,1)=1),1,0)</f>
        <v>0.0</v>
      </c>
      <c r="M63">
        <f>IF(OR(L63=0,COUNTIF(Сводка!$A$5:$A$9,E63)=0),0,IF(AND(E63="Оплачено",ISNUMBER(F63),F63&gt;Вводные!$B$4),4,MATCH(E63,Сводка!$A$5:$A$9,0)))</f>
        <v>0.0</v>
      </c>
      <c r="N63">
        <f>IF(M63=5,1,0)</f>
        <v>0.0</v>
      </c>
      <c r="O63" t="str">
        <f>IF(L63=0,"",IF(D63&lt;=Вводные!$B$7,"быстро","медленно"))</f>
        <v/>
      </c>
      <c r="P63">
        <f>IF(AND(L63=1,M63&lt;5,H63="мы",ISNUMBER(I63),I63&lt;=Вводные!$B$4-Вводные!$B$5,I63&gt;=Вводные!$B$4-Вводные!$B$6),1,0)</f>
        <v>0.0</v>
      </c>
      <c r="Q63">
        <f>IF(AND(L63=1,M63&lt;5,H63="клиент",ISNUMBER(I63),I63&lt;=Вводные!$B$4),1,0)</f>
        <v>0.0</v>
      </c>
      <c r="R63" t="str">
        <f>IF(A63="","",IF(NOT(ISNUMBER(A63)),"дата не распознана",IF(OR(B63="",C63="",NOT(ISNUMBER(D63)),E63="",H63="",NOT(ISNUMBER(I63))),"пустое поле",IF(COUNTIF(Сводка!$A$16:$A$18,C63)=0,"неизвестный канал",IF(COUNTIF(Сводка!$A$5:$A$9,E63)=0,"неизвестный этап",IF(AND(H63&lt;&gt;"мы",H63&lt;&gt;"клиент"),"последним написал: мы или клиент",IF(D63&lt;0,"время ответа меньше нуля",IF(I63&lt;A63,"последнее сообщение раньше первого",IF(E63="Оплачено",IF(OR(NOT(ISNUMBER(F63)),NOT(ISNUMBER(G63))),"нет даты или суммы оплаты",IF(F63&lt;A63,"оплата раньше первого сообщения","")),IF(OR(F63&lt;&gt;"",G63&lt;&gt;""),"оплата указана, а этап не «Оплачено»",""))))))))))</f>
        <v/>
      </c>
      <c r="S63">
        <f>IF(R63="",0,1)</f>
        <v>0.0</v>
      </c>
    </row>
    <row r="64">
      <c r="A64" s="2" t="n"/>
      <c r="B64" s="3" t="n"/>
      <c r="C64" s="3" t="n"/>
      <c r="D64" s="3" t="n"/>
      <c r="E64" s="3" t="n"/>
      <c r="F64" s="2" t="n"/>
      <c r="G64" s="3" t="n"/>
      <c r="H64" s="3" t="n"/>
      <c r="I64" s="2" t="n"/>
      <c r="J64" s="3" t="n"/>
      <c r="K64">
        <f>IF(AND(ISNUMBER(A64),A64&gt;=Вводные!$B$3,A64&lt;=Вводные!$B$4),1,0)</f>
        <v>0.0</v>
      </c>
      <c r="L64">
        <f>IF(AND(K64=1,B64&lt;&gt;"",COUNTIFS(B$2:B64,B64,K$2:K64,1)=1),1,0)</f>
        <v>0.0</v>
      </c>
      <c r="M64">
        <f>IF(OR(L64=0,COUNTIF(Сводка!$A$5:$A$9,E64)=0),0,IF(AND(E64="Оплачено",ISNUMBER(F64),F64&gt;Вводные!$B$4),4,MATCH(E64,Сводка!$A$5:$A$9,0)))</f>
        <v>0.0</v>
      </c>
      <c r="N64">
        <f>IF(M64=5,1,0)</f>
        <v>0.0</v>
      </c>
      <c r="O64" t="str">
        <f>IF(L64=0,"",IF(D64&lt;=Вводные!$B$7,"быстро","медленно"))</f>
        <v/>
      </c>
      <c r="P64">
        <f>IF(AND(L64=1,M64&lt;5,H64="мы",ISNUMBER(I64),I64&lt;=Вводные!$B$4-Вводные!$B$5,I64&gt;=Вводные!$B$4-Вводные!$B$6),1,0)</f>
        <v>0.0</v>
      </c>
      <c r="Q64">
        <f>IF(AND(L64=1,M64&lt;5,H64="клиент",ISNUMBER(I64),I64&lt;=Вводные!$B$4),1,0)</f>
        <v>0.0</v>
      </c>
      <c r="R64" t="str">
        <f>IF(A64="","",IF(NOT(ISNUMBER(A64)),"дата не распознана",IF(OR(B64="",C64="",NOT(ISNUMBER(D64)),E64="",H64="",NOT(ISNUMBER(I64))),"пустое поле",IF(COUNTIF(Сводка!$A$16:$A$18,C64)=0,"неизвестный канал",IF(COUNTIF(Сводка!$A$5:$A$9,E64)=0,"неизвестный этап",IF(AND(H64&lt;&gt;"мы",H64&lt;&gt;"клиент"),"последним написал: мы или клиент",IF(D64&lt;0,"время ответа меньше нуля",IF(I64&lt;A64,"последнее сообщение раньше первого",IF(E64="Оплачено",IF(OR(NOT(ISNUMBER(F64)),NOT(ISNUMBER(G64))),"нет даты или суммы оплаты",IF(F64&lt;A64,"оплата раньше первого сообщения","")),IF(OR(F64&lt;&gt;"",G64&lt;&gt;""),"оплата указана, а этап не «Оплачено»",""))))))))))</f>
        <v/>
      </c>
      <c r="S64">
        <f>IF(R64="",0,1)</f>
        <v>0.0</v>
      </c>
    </row>
    <row r="65">
      <c r="A65" s="2" t="n"/>
      <c r="B65" s="3" t="n"/>
      <c r="C65" s="3" t="n"/>
      <c r="D65" s="3" t="n"/>
      <c r="E65" s="3" t="n"/>
      <c r="F65" s="2" t="n"/>
      <c r="G65" s="3" t="n"/>
      <c r="H65" s="3" t="n"/>
      <c r="I65" s="2" t="n"/>
      <c r="J65" s="3" t="n"/>
      <c r="K65">
        <f>IF(AND(ISNUMBER(A65),A65&gt;=Вводные!$B$3,A65&lt;=Вводные!$B$4),1,0)</f>
        <v>0.0</v>
      </c>
      <c r="L65">
        <f>IF(AND(K65=1,B65&lt;&gt;"",COUNTIFS(B$2:B65,B65,K$2:K65,1)=1),1,0)</f>
        <v>0.0</v>
      </c>
      <c r="M65">
        <f>IF(OR(L65=0,COUNTIF(Сводка!$A$5:$A$9,E65)=0),0,IF(AND(E65="Оплачено",ISNUMBER(F65),F65&gt;Вводные!$B$4),4,MATCH(E65,Сводка!$A$5:$A$9,0)))</f>
        <v>0.0</v>
      </c>
      <c r="N65">
        <f>IF(M65=5,1,0)</f>
        <v>0.0</v>
      </c>
      <c r="O65" t="str">
        <f>IF(L65=0,"",IF(D65&lt;=Вводные!$B$7,"быстро","медленно"))</f>
        <v/>
      </c>
      <c r="P65">
        <f>IF(AND(L65=1,M65&lt;5,H65="мы",ISNUMBER(I65),I65&lt;=Вводные!$B$4-Вводные!$B$5,I65&gt;=Вводные!$B$4-Вводные!$B$6),1,0)</f>
        <v>0.0</v>
      </c>
      <c r="Q65">
        <f>IF(AND(L65=1,M65&lt;5,H65="клиент",ISNUMBER(I65),I65&lt;=Вводные!$B$4),1,0)</f>
        <v>0.0</v>
      </c>
      <c r="R65" t="str">
        <f>IF(A65="","",IF(NOT(ISNUMBER(A65)),"дата не распознана",IF(OR(B65="",C65="",NOT(ISNUMBER(D65)),E65="",H65="",NOT(ISNUMBER(I65))),"пустое поле",IF(COUNTIF(Сводка!$A$16:$A$18,C65)=0,"неизвестный канал",IF(COUNTIF(Сводка!$A$5:$A$9,E65)=0,"неизвестный этап",IF(AND(H65&lt;&gt;"мы",H65&lt;&gt;"клиент"),"последним написал: мы или клиент",IF(D65&lt;0,"время ответа меньше нуля",IF(I65&lt;A65,"последнее сообщение раньше первого",IF(E65="Оплачено",IF(OR(NOT(ISNUMBER(F65)),NOT(ISNUMBER(G65))),"нет даты или суммы оплаты",IF(F65&lt;A65,"оплата раньше первого сообщения","")),IF(OR(F65&lt;&gt;"",G65&lt;&gt;""),"оплата указана, а этап не «Оплачено»",""))))))))))</f>
        <v/>
      </c>
      <c r="S65">
        <f>IF(R65="",0,1)</f>
        <v>0.0</v>
      </c>
    </row>
    <row r="66">
      <c r="A66" s="2" t="n"/>
      <c r="B66" s="3" t="n"/>
      <c r="C66" s="3" t="n"/>
      <c r="D66" s="3" t="n"/>
      <c r="E66" s="3" t="n"/>
      <c r="F66" s="2" t="n"/>
      <c r="G66" s="3" t="n"/>
      <c r="H66" s="3" t="n"/>
      <c r="I66" s="2" t="n"/>
      <c r="J66" s="3" t="n"/>
      <c r="K66">
        <f>IF(AND(ISNUMBER(A66),A66&gt;=Вводные!$B$3,A66&lt;=Вводные!$B$4),1,0)</f>
        <v>0.0</v>
      </c>
      <c r="L66">
        <f>IF(AND(K66=1,B66&lt;&gt;"",COUNTIFS(B$2:B66,B66,K$2:K66,1)=1),1,0)</f>
        <v>0.0</v>
      </c>
      <c r="M66">
        <f>IF(OR(L66=0,COUNTIF(Сводка!$A$5:$A$9,E66)=0),0,IF(AND(E66="Оплачено",ISNUMBER(F66),F66&gt;Вводные!$B$4),4,MATCH(E66,Сводка!$A$5:$A$9,0)))</f>
        <v>0.0</v>
      </c>
      <c r="N66">
        <f>IF(M66=5,1,0)</f>
        <v>0.0</v>
      </c>
      <c r="O66" t="str">
        <f>IF(L66=0,"",IF(D66&lt;=Вводные!$B$7,"быстро","медленно"))</f>
        <v/>
      </c>
      <c r="P66">
        <f>IF(AND(L66=1,M66&lt;5,H66="мы",ISNUMBER(I66),I66&lt;=Вводные!$B$4-Вводные!$B$5,I66&gt;=Вводные!$B$4-Вводные!$B$6),1,0)</f>
        <v>0.0</v>
      </c>
      <c r="Q66">
        <f>IF(AND(L66=1,M66&lt;5,H66="клиент",ISNUMBER(I66),I66&lt;=Вводные!$B$4),1,0)</f>
        <v>0.0</v>
      </c>
      <c r="R66" t="str">
        <f>IF(A66="","",IF(NOT(ISNUMBER(A66)),"дата не распознана",IF(OR(B66="",C66="",NOT(ISNUMBER(D66)),E66="",H66="",NOT(ISNUMBER(I66))),"пустое поле",IF(COUNTIF(Сводка!$A$16:$A$18,C66)=0,"неизвестный канал",IF(COUNTIF(Сводка!$A$5:$A$9,E66)=0,"неизвестный этап",IF(AND(H66&lt;&gt;"мы",H66&lt;&gt;"клиент"),"последним написал: мы или клиент",IF(D66&lt;0,"время ответа меньше нуля",IF(I66&lt;A66,"последнее сообщение раньше первого",IF(E66="Оплачено",IF(OR(NOT(ISNUMBER(F66)),NOT(ISNUMBER(G66))),"нет даты или суммы оплаты",IF(F66&lt;A66,"оплата раньше первого сообщения","")),IF(OR(F66&lt;&gt;"",G66&lt;&gt;""),"оплата указана, а этап не «Оплачено»",""))))))))))</f>
        <v/>
      </c>
      <c r="S66">
        <f>IF(R66="",0,1)</f>
        <v>0.0</v>
      </c>
    </row>
    <row r="67">
      <c r="A67" s="2" t="n"/>
      <c r="B67" s="3" t="n"/>
      <c r="C67" s="3" t="n"/>
      <c r="D67" s="3" t="n"/>
      <c r="E67" s="3" t="n"/>
      <c r="F67" s="2" t="n"/>
      <c r="G67" s="3" t="n"/>
      <c r="H67" s="3" t="n"/>
      <c r="I67" s="2" t="n"/>
      <c r="J67" s="3" t="n"/>
      <c r="K67">
        <f>IF(AND(ISNUMBER(A67),A67&gt;=Вводные!$B$3,A67&lt;=Вводные!$B$4),1,0)</f>
        <v>0.0</v>
      </c>
      <c r="L67">
        <f>IF(AND(K67=1,B67&lt;&gt;"",COUNTIFS(B$2:B67,B67,K$2:K67,1)=1),1,0)</f>
        <v>0.0</v>
      </c>
      <c r="M67">
        <f>IF(OR(L67=0,COUNTIF(Сводка!$A$5:$A$9,E67)=0),0,IF(AND(E67="Оплачено",ISNUMBER(F67),F67&gt;Вводные!$B$4),4,MATCH(E67,Сводка!$A$5:$A$9,0)))</f>
        <v>0.0</v>
      </c>
      <c r="N67">
        <f>IF(M67=5,1,0)</f>
        <v>0.0</v>
      </c>
      <c r="O67" t="str">
        <f>IF(L67=0,"",IF(D67&lt;=Вводные!$B$7,"быстро","медленно"))</f>
        <v/>
      </c>
      <c r="P67">
        <f>IF(AND(L67=1,M67&lt;5,H67="мы",ISNUMBER(I67),I67&lt;=Вводные!$B$4-Вводные!$B$5,I67&gt;=Вводные!$B$4-Вводные!$B$6),1,0)</f>
        <v>0.0</v>
      </c>
      <c r="Q67">
        <f>IF(AND(L67=1,M67&lt;5,H67="клиент",ISNUMBER(I67),I67&lt;=Вводные!$B$4),1,0)</f>
        <v>0.0</v>
      </c>
      <c r="R67" t="str">
        <f>IF(A67="","",IF(NOT(ISNUMBER(A67)),"дата не распознана",IF(OR(B67="",C67="",NOT(ISNUMBER(D67)),E67="",H67="",NOT(ISNUMBER(I67))),"пустое поле",IF(COUNTIF(Сводка!$A$16:$A$18,C67)=0,"неизвестный канал",IF(COUNTIF(Сводка!$A$5:$A$9,E67)=0,"неизвестный этап",IF(AND(H67&lt;&gt;"мы",H67&lt;&gt;"клиент"),"последним написал: мы или клиент",IF(D67&lt;0,"время ответа меньше нуля",IF(I67&lt;A67,"последнее сообщение раньше первого",IF(E67="Оплачено",IF(OR(NOT(ISNUMBER(F67)),NOT(ISNUMBER(G67))),"нет даты или суммы оплаты",IF(F67&lt;A67,"оплата раньше первого сообщения","")),IF(OR(F67&lt;&gt;"",G67&lt;&gt;""),"оплата указана, а этап не «Оплачено»",""))))))))))</f>
        <v/>
      </c>
      <c r="S67">
        <f>IF(R67="",0,1)</f>
        <v>0.0</v>
      </c>
    </row>
    <row r="68">
      <c r="A68" s="2" t="n"/>
      <c r="B68" s="3" t="n"/>
      <c r="C68" s="3" t="n"/>
      <c r="D68" s="3" t="n"/>
      <c r="E68" s="3" t="n"/>
      <c r="F68" s="2" t="n"/>
      <c r="G68" s="3" t="n"/>
      <c r="H68" s="3" t="n"/>
      <c r="I68" s="2" t="n"/>
      <c r="J68" s="3" t="n"/>
      <c r="K68">
        <f>IF(AND(ISNUMBER(A68),A68&gt;=Вводные!$B$3,A68&lt;=Вводные!$B$4),1,0)</f>
        <v>0.0</v>
      </c>
      <c r="L68">
        <f>IF(AND(K68=1,B68&lt;&gt;"",COUNTIFS(B$2:B68,B68,K$2:K68,1)=1),1,0)</f>
        <v>0.0</v>
      </c>
      <c r="M68">
        <f>IF(OR(L68=0,COUNTIF(Сводка!$A$5:$A$9,E68)=0),0,IF(AND(E68="Оплачено",ISNUMBER(F68),F68&gt;Вводные!$B$4),4,MATCH(E68,Сводка!$A$5:$A$9,0)))</f>
        <v>0.0</v>
      </c>
      <c r="N68">
        <f>IF(M68=5,1,0)</f>
        <v>0.0</v>
      </c>
      <c r="O68" t="str">
        <f>IF(L68=0,"",IF(D68&lt;=Вводные!$B$7,"быстро","медленно"))</f>
        <v/>
      </c>
      <c r="P68">
        <f>IF(AND(L68=1,M68&lt;5,H68="мы",ISNUMBER(I68),I68&lt;=Вводные!$B$4-Вводные!$B$5,I68&gt;=Вводные!$B$4-Вводные!$B$6),1,0)</f>
        <v>0.0</v>
      </c>
      <c r="Q68">
        <f>IF(AND(L68=1,M68&lt;5,H68="клиент",ISNUMBER(I68),I68&lt;=Вводные!$B$4),1,0)</f>
        <v>0.0</v>
      </c>
      <c r="R68" t="str">
        <f>IF(A68="","",IF(NOT(ISNUMBER(A68)),"дата не распознана",IF(OR(B68="",C68="",NOT(ISNUMBER(D68)),E68="",H68="",NOT(ISNUMBER(I68))),"пустое поле",IF(COUNTIF(Сводка!$A$16:$A$18,C68)=0,"неизвестный канал",IF(COUNTIF(Сводка!$A$5:$A$9,E68)=0,"неизвестный этап",IF(AND(H68&lt;&gt;"мы",H68&lt;&gt;"клиент"),"последним написал: мы или клиент",IF(D68&lt;0,"время ответа меньше нуля",IF(I68&lt;A68,"последнее сообщение раньше первого",IF(E68="Оплачено",IF(OR(NOT(ISNUMBER(F68)),NOT(ISNUMBER(G68))),"нет даты или суммы оплаты",IF(F68&lt;A68,"оплата раньше первого сообщения","")),IF(OR(F68&lt;&gt;"",G68&lt;&gt;""),"оплата указана, а этап не «Оплачено»",""))))))))))</f>
        <v/>
      </c>
      <c r="S68">
        <f>IF(R68="",0,1)</f>
        <v>0.0</v>
      </c>
    </row>
    <row r="69">
      <c r="A69" s="2" t="n"/>
      <c r="B69" s="3" t="n"/>
      <c r="C69" s="3" t="n"/>
      <c r="D69" s="3" t="n"/>
      <c r="E69" s="3" t="n"/>
      <c r="F69" s="2" t="n"/>
      <c r="G69" s="3" t="n"/>
      <c r="H69" s="3" t="n"/>
      <c r="I69" s="2" t="n"/>
      <c r="J69" s="3" t="n"/>
      <c r="K69">
        <f>IF(AND(ISNUMBER(A69),A69&gt;=Вводные!$B$3,A69&lt;=Вводные!$B$4),1,0)</f>
        <v>0.0</v>
      </c>
      <c r="L69">
        <f>IF(AND(K69=1,B69&lt;&gt;"",COUNTIFS(B$2:B69,B69,K$2:K69,1)=1),1,0)</f>
        <v>0.0</v>
      </c>
      <c r="M69">
        <f>IF(OR(L69=0,COUNTIF(Сводка!$A$5:$A$9,E69)=0),0,IF(AND(E69="Оплачено",ISNUMBER(F69),F69&gt;Вводные!$B$4),4,MATCH(E69,Сводка!$A$5:$A$9,0)))</f>
        <v>0.0</v>
      </c>
      <c r="N69">
        <f>IF(M69=5,1,0)</f>
        <v>0.0</v>
      </c>
      <c r="O69" t="str">
        <f>IF(L69=0,"",IF(D69&lt;=Вводные!$B$7,"быстро","медленно"))</f>
        <v/>
      </c>
      <c r="P69">
        <f>IF(AND(L69=1,M69&lt;5,H69="мы",ISNUMBER(I69),I69&lt;=Вводные!$B$4-Вводные!$B$5,I69&gt;=Вводные!$B$4-Вводные!$B$6),1,0)</f>
        <v>0.0</v>
      </c>
      <c r="Q69">
        <f>IF(AND(L69=1,M69&lt;5,H69="клиент",ISNUMBER(I69),I69&lt;=Вводные!$B$4),1,0)</f>
        <v>0.0</v>
      </c>
      <c r="R69" t="str">
        <f>IF(A69="","",IF(NOT(ISNUMBER(A69)),"дата не распознана",IF(OR(B69="",C69="",NOT(ISNUMBER(D69)),E69="",H69="",NOT(ISNUMBER(I69))),"пустое поле",IF(COUNTIF(Сводка!$A$16:$A$18,C69)=0,"неизвестный канал",IF(COUNTIF(Сводка!$A$5:$A$9,E69)=0,"неизвестный этап",IF(AND(H69&lt;&gt;"мы",H69&lt;&gt;"клиент"),"последним написал: мы или клиент",IF(D69&lt;0,"время ответа меньше нуля",IF(I69&lt;A69,"последнее сообщение раньше первого",IF(E69="Оплачено",IF(OR(NOT(ISNUMBER(F69)),NOT(ISNUMBER(G69))),"нет даты или суммы оплаты",IF(F69&lt;A69,"оплата раньше первого сообщения","")),IF(OR(F69&lt;&gt;"",G69&lt;&gt;""),"оплата указана, а этап не «Оплачено»",""))))))))))</f>
        <v/>
      </c>
      <c r="S69">
        <f>IF(R69="",0,1)</f>
        <v>0.0</v>
      </c>
    </row>
    <row r="70">
      <c r="A70" s="2" t="n"/>
      <c r="B70" s="3" t="n"/>
      <c r="C70" s="3" t="n"/>
      <c r="D70" s="3" t="n"/>
      <c r="E70" s="3" t="n"/>
      <c r="F70" s="2" t="n"/>
      <c r="G70" s="3" t="n"/>
      <c r="H70" s="3" t="n"/>
      <c r="I70" s="2" t="n"/>
      <c r="J70" s="3" t="n"/>
      <c r="K70">
        <f>IF(AND(ISNUMBER(A70),A70&gt;=Вводные!$B$3,A70&lt;=Вводные!$B$4),1,0)</f>
        <v>0.0</v>
      </c>
      <c r="L70">
        <f>IF(AND(K70=1,B70&lt;&gt;"",COUNTIFS(B$2:B70,B70,K$2:K70,1)=1),1,0)</f>
        <v>0.0</v>
      </c>
      <c r="M70">
        <f>IF(OR(L70=0,COUNTIF(Сводка!$A$5:$A$9,E70)=0),0,IF(AND(E70="Оплачено",ISNUMBER(F70),F70&gt;Вводные!$B$4),4,MATCH(E70,Сводка!$A$5:$A$9,0)))</f>
        <v>0.0</v>
      </c>
      <c r="N70">
        <f>IF(M70=5,1,0)</f>
        <v>0.0</v>
      </c>
      <c r="O70" t="str">
        <f>IF(L70=0,"",IF(D70&lt;=Вводные!$B$7,"быстро","медленно"))</f>
        <v/>
      </c>
      <c r="P70">
        <f>IF(AND(L70=1,M70&lt;5,H70="мы",ISNUMBER(I70),I70&lt;=Вводные!$B$4-Вводные!$B$5,I70&gt;=Вводные!$B$4-Вводные!$B$6),1,0)</f>
        <v>0.0</v>
      </c>
      <c r="Q70">
        <f>IF(AND(L70=1,M70&lt;5,H70="клиент",ISNUMBER(I70),I70&lt;=Вводные!$B$4),1,0)</f>
        <v>0.0</v>
      </c>
      <c r="R70" t="str">
        <f>IF(A70="","",IF(NOT(ISNUMBER(A70)),"дата не распознана",IF(OR(B70="",C70="",NOT(ISNUMBER(D70)),E70="",H70="",NOT(ISNUMBER(I70))),"пустое поле",IF(COUNTIF(Сводка!$A$16:$A$18,C70)=0,"неизвестный канал",IF(COUNTIF(Сводка!$A$5:$A$9,E70)=0,"неизвестный этап",IF(AND(H70&lt;&gt;"мы",H70&lt;&gt;"клиент"),"последним написал: мы или клиент",IF(D70&lt;0,"время ответа меньше нуля",IF(I70&lt;A70,"последнее сообщение раньше первого",IF(E70="Оплачено",IF(OR(NOT(ISNUMBER(F70)),NOT(ISNUMBER(G70))),"нет даты или суммы оплаты",IF(F70&lt;A70,"оплата раньше первого сообщения","")),IF(OR(F70&lt;&gt;"",G70&lt;&gt;""),"оплата указана, а этап не «Оплачено»",""))))))))))</f>
        <v/>
      </c>
      <c r="S70">
        <f>IF(R70="",0,1)</f>
        <v>0.0</v>
      </c>
    </row>
    <row r="71">
      <c r="A71" s="2" t="n"/>
      <c r="B71" s="3" t="n"/>
      <c r="C71" s="3" t="n"/>
      <c r="D71" s="3" t="n"/>
      <c r="E71" s="3" t="n"/>
      <c r="F71" s="2" t="n"/>
      <c r="G71" s="3" t="n"/>
      <c r="H71" s="3" t="n"/>
      <c r="I71" s="2" t="n"/>
      <c r="J71" s="3" t="n"/>
      <c r="K71">
        <f>IF(AND(ISNUMBER(A71),A71&gt;=Вводные!$B$3,A71&lt;=Вводные!$B$4),1,0)</f>
        <v>0.0</v>
      </c>
      <c r="L71">
        <f>IF(AND(K71=1,B71&lt;&gt;"",COUNTIFS(B$2:B71,B71,K$2:K71,1)=1),1,0)</f>
        <v>0.0</v>
      </c>
      <c r="M71">
        <f>IF(OR(L71=0,COUNTIF(Сводка!$A$5:$A$9,E71)=0),0,IF(AND(E71="Оплачено",ISNUMBER(F71),F71&gt;Вводные!$B$4),4,MATCH(E71,Сводка!$A$5:$A$9,0)))</f>
        <v>0.0</v>
      </c>
      <c r="N71">
        <f>IF(M71=5,1,0)</f>
        <v>0.0</v>
      </c>
      <c r="O71" t="str">
        <f>IF(L71=0,"",IF(D71&lt;=Вводные!$B$7,"быстро","медленно"))</f>
        <v/>
      </c>
      <c r="P71">
        <f>IF(AND(L71=1,M71&lt;5,H71="мы",ISNUMBER(I71),I71&lt;=Вводные!$B$4-Вводные!$B$5,I71&gt;=Вводные!$B$4-Вводные!$B$6),1,0)</f>
        <v>0.0</v>
      </c>
      <c r="Q71">
        <f>IF(AND(L71=1,M71&lt;5,H71="клиент",ISNUMBER(I71),I71&lt;=Вводные!$B$4),1,0)</f>
        <v>0.0</v>
      </c>
      <c r="R71" t="str">
        <f>IF(A71="","",IF(NOT(ISNUMBER(A71)),"дата не распознана",IF(OR(B71="",C71="",NOT(ISNUMBER(D71)),E71="",H71="",NOT(ISNUMBER(I71))),"пустое поле",IF(COUNTIF(Сводка!$A$16:$A$18,C71)=0,"неизвестный канал",IF(COUNTIF(Сводка!$A$5:$A$9,E71)=0,"неизвестный этап",IF(AND(H71&lt;&gt;"мы",H71&lt;&gt;"клиент"),"последним написал: мы или клиент",IF(D71&lt;0,"время ответа меньше нуля",IF(I71&lt;A71,"последнее сообщение раньше первого",IF(E71="Оплачено",IF(OR(NOT(ISNUMBER(F71)),NOT(ISNUMBER(G71))),"нет даты или суммы оплаты",IF(F71&lt;A71,"оплата раньше первого сообщения","")),IF(OR(F71&lt;&gt;"",G71&lt;&gt;""),"оплата указана, а этап не «Оплачено»",""))))))))))</f>
        <v/>
      </c>
      <c r="S71">
        <f>IF(R71="",0,1)</f>
        <v>0.0</v>
      </c>
    </row>
    <row r="72">
      <c r="A72" s="2" t="n"/>
      <c r="B72" s="3" t="n"/>
      <c r="C72" s="3" t="n"/>
      <c r="D72" s="3" t="n"/>
      <c r="E72" s="3" t="n"/>
      <c r="F72" s="2" t="n"/>
      <c r="G72" s="3" t="n"/>
      <c r="H72" s="3" t="n"/>
      <c r="I72" s="2" t="n"/>
      <c r="J72" s="3" t="n"/>
      <c r="K72">
        <f>IF(AND(ISNUMBER(A72),A72&gt;=Вводные!$B$3,A72&lt;=Вводные!$B$4),1,0)</f>
        <v>0.0</v>
      </c>
      <c r="L72">
        <f>IF(AND(K72=1,B72&lt;&gt;"",COUNTIFS(B$2:B72,B72,K$2:K72,1)=1),1,0)</f>
        <v>0.0</v>
      </c>
      <c r="M72">
        <f>IF(OR(L72=0,COUNTIF(Сводка!$A$5:$A$9,E72)=0),0,IF(AND(E72="Оплачено",ISNUMBER(F72),F72&gt;Вводные!$B$4),4,MATCH(E72,Сводка!$A$5:$A$9,0)))</f>
        <v>0.0</v>
      </c>
      <c r="N72">
        <f>IF(M72=5,1,0)</f>
        <v>0.0</v>
      </c>
      <c r="O72" t="str">
        <f>IF(L72=0,"",IF(D72&lt;=Вводные!$B$7,"быстро","медленно"))</f>
        <v/>
      </c>
      <c r="P72">
        <f>IF(AND(L72=1,M72&lt;5,H72="мы",ISNUMBER(I72),I72&lt;=Вводные!$B$4-Вводные!$B$5,I72&gt;=Вводные!$B$4-Вводные!$B$6),1,0)</f>
        <v>0.0</v>
      </c>
      <c r="Q72">
        <f>IF(AND(L72=1,M72&lt;5,H72="клиент",ISNUMBER(I72),I72&lt;=Вводные!$B$4),1,0)</f>
        <v>0.0</v>
      </c>
      <c r="R72" t="str">
        <f>IF(A72="","",IF(NOT(ISNUMBER(A72)),"дата не распознана",IF(OR(B72="",C72="",NOT(ISNUMBER(D72)),E72="",H72="",NOT(ISNUMBER(I72))),"пустое поле",IF(COUNTIF(Сводка!$A$16:$A$18,C72)=0,"неизвестный канал",IF(COUNTIF(Сводка!$A$5:$A$9,E72)=0,"неизвестный этап",IF(AND(H72&lt;&gt;"мы",H72&lt;&gt;"клиент"),"последним написал: мы или клиент",IF(D72&lt;0,"время ответа меньше нуля",IF(I72&lt;A72,"последнее сообщение раньше первого",IF(E72="Оплачено",IF(OR(NOT(ISNUMBER(F72)),NOT(ISNUMBER(G72))),"нет даты или суммы оплаты",IF(F72&lt;A72,"оплата раньше первого сообщения","")),IF(OR(F72&lt;&gt;"",G72&lt;&gt;""),"оплата указана, а этап не «Оплачено»",""))))))))))</f>
        <v/>
      </c>
      <c r="S72">
        <f>IF(R72="",0,1)</f>
        <v>0.0</v>
      </c>
    </row>
    <row r="73">
      <c r="A73" s="2" t="n"/>
      <c r="B73" s="3" t="n"/>
      <c r="C73" s="3" t="n"/>
      <c r="D73" s="3" t="n"/>
      <c r="E73" s="3" t="n"/>
      <c r="F73" s="2" t="n"/>
      <c r="G73" s="3" t="n"/>
      <c r="H73" s="3" t="n"/>
      <c r="I73" s="2" t="n"/>
      <c r="J73" s="3" t="n"/>
      <c r="K73">
        <f>IF(AND(ISNUMBER(A73),A73&gt;=Вводные!$B$3,A73&lt;=Вводные!$B$4),1,0)</f>
        <v>0.0</v>
      </c>
      <c r="L73">
        <f>IF(AND(K73=1,B73&lt;&gt;"",COUNTIFS(B$2:B73,B73,K$2:K73,1)=1),1,0)</f>
        <v>0.0</v>
      </c>
      <c r="M73">
        <f>IF(OR(L73=0,COUNTIF(Сводка!$A$5:$A$9,E73)=0),0,IF(AND(E73="Оплачено",ISNUMBER(F73),F73&gt;Вводные!$B$4),4,MATCH(E73,Сводка!$A$5:$A$9,0)))</f>
        <v>0.0</v>
      </c>
      <c r="N73">
        <f>IF(M73=5,1,0)</f>
        <v>0.0</v>
      </c>
      <c r="O73" t="str">
        <f>IF(L73=0,"",IF(D73&lt;=Вводные!$B$7,"быстро","медленно"))</f>
        <v/>
      </c>
      <c r="P73">
        <f>IF(AND(L73=1,M73&lt;5,H73="мы",ISNUMBER(I73),I73&lt;=Вводные!$B$4-Вводные!$B$5,I73&gt;=Вводные!$B$4-Вводные!$B$6),1,0)</f>
        <v>0.0</v>
      </c>
      <c r="Q73">
        <f>IF(AND(L73=1,M73&lt;5,H73="клиент",ISNUMBER(I73),I73&lt;=Вводные!$B$4),1,0)</f>
        <v>0.0</v>
      </c>
      <c r="R73" t="str">
        <f>IF(A73="","",IF(NOT(ISNUMBER(A73)),"дата не распознана",IF(OR(B73="",C73="",NOT(ISNUMBER(D73)),E73="",H73="",NOT(ISNUMBER(I73))),"пустое поле",IF(COUNTIF(Сводка!$A$16:$A$18,C73)=0,"неизвестный канал",IF(COUNTIF(Сводка!$A$5:$A$9,E73)=0,"неизвестный этап",IF(AND(H73&lt;&gt;"мы",H73&lt;&gt;"клиент"),"последним написал: мы или клиент",IF(D73&lt;0,"время ответа меньше нуля",IF(I73&lt;A73,"последнее сообщение раньше первого",IF(E73="Оплачено",IF(OR(NOT(ISNUMBER(F73)),NOT(ISNUMBER(G73))),"нет даты или суммы оплаты",IF(F73&lt;A73,"оплата раньше первого сообщения","")),IF(OR(F73&lt;&gt;"",G73&lt;&gt;""),"оплата указана, а этап не «Оплачено»",""))))))))))</f>
        <v/>
      </c>
      <c r="S73">
        <f>IF(R73="",0,1)</f>
        <v>0.0</v>
      </c>
    </row>
    <row r="74">
      <c r="A74" s="2" t="n"/>
      <c r="B74" s="3" t="n"/>
      <c r="C74" s="3" t="n"/>
      <c r="D74" s="3" t="n"/>
      <c r="E74" s="3" t="n"/>
      <c r="F74" s="2" t="n"/>
      <c r="G74" s="3" t="n"/>
      <c r="H74" s="3" t="n"/>
      <c r="I74" s="2" t="n"/>
      <c r="J74" s="3" t="n"/>
      <c r="K74">
        <f>IF(AND(ISNUMBER(A74),A74&gt;=Вводные!$B$3,A74&lt;=Вводные!$B$4),1,0)</f>
        <v>0.0</v>
      </c>
      <c r="L74">
        <f>IF(AND(K74=1,B74&lt;&gt;"",COUNTIFS(B$2:B74,B74,K$2:K74,1)=1),1,0)</f>
        <v>0.0</v>
      </c>
      <c r="M74">
        <f>IF(OR(L74=0,COUNTIF(Сводка!$A$5:$A$9,E74)=0),0,IF(AND(E74="Оплачено",ISNUMBER(F74),F74&gt;Вводные!$B$4),4,MATCH(E74,Сводка!$A$5:$A$9,0)))</f>
        <v>0.0</v>
      </c>
      <c r="N74">
        <f>IF(M74=5,1,0)</f>
        <v>0.0</v>
      </c>
      <c r="O74" t="str">
        <f>IF(L74=0,"",IF(D74&lt;=Вводные!$B$7,"быстро","медленно"))</f>
        <v/>
      </c>
      <c r="P74">
        <f>IF(AND(L74=1,M74&lt;5,H74="мы",ISNUMBER(I74),I74&lt;=Вводные!$B$4-Вводные!$B$5,I74&gt;=Вводные!$B$4-Вводные!$B$6),1,0)</f>
        <v>0.0</v>
      </c>
      <c r="Q74">
        <f>IF(AND(L74=1,M74&lt;5,H74="клиент",ISNUMBER(I74),I74&lt;=Вводные!$B$4),1,0)</f>
        <v>0.0</v>
      </c>
      <c r="R74" t="str">
        <f>IF(A74="","",IF(NOT(ISNUMBER(A74)),"дата не распознана",IF(OR(B74="",C74="",NOT(ISNUMBER(D74)),E74="",H74="",NOT(ISNUMBER(I74))),"пустое поле",IF(COUNTIF(Сводка!$A$16:$A$18,C74)=0,"неизвестный канал",IF(COUNTIF(Сводка!$A$5:$A$9,E74)=0,"неизвестный этап",IF(AND(H74&lt;&gt;"мы",H74&lt;&gt;"клиент"),"последним написал: мы или клиент",IF(D74&lt;0,"время ответа меньше нуля",IF(I74&lt;A74,"последнее сообщение раньше первого",IF(E74="Оплачено",IF(OR(NOT(ISNUMBER(F74)),NOT(ISNUMBER(G74))),"нет даты или суммы оплаты",IF(F74&lt;A74,"оплата раньше первого сообщения","")),IF(OR(F74&lt;&gt;"",G74&lt;&gt;""),"оплата указана, а этап не «Оплачено»",""))))))))))</f>
        <v/>
      </c>
      <c r="S74">
        <f>IF(R74="",0,1)</f>
        <v>0.0</v>
      </c>
    </row>
    <row r="75">
      <c r="A75" s="2" t="n"/>
      <c r="B75" s="3" t="n"/>
      <c r="C75" s="3" t="n"/>
      <c r="D75" s="3" t="n"/>
      <c r="E75" s="3" t="n"/>
      <c r="F75" s="2" t="n"/>
      <c r="G75" s="3" t="n"/>
      <c r="H75" s="3" t="n"/>
      <c r="I75" s="2" t="n"/>
      <c r="J75" s="3" t="n"/>
      <c r="K75">
        <f>IF(AND(ISNUMBER(A75),A75&gt;=Вводные!$B$3,A75&lt;=Вводные!$B$4),1,0)</f>
        <v>0.0</v>
      </c>
      <c r="L75">
        <f>IF(AND(K75=1,B75&lt;&gt;"",COUNTIFS(B$2:B75,B75,K$2:K75,1)=1),1,0)</f>
        <v>0.0</v>
      </c>
      <c r="M75">
        <f>IF(OR(L75=0,COUNTIF(Сводка!$A$5:$A$9,E75)=0),0,IF(AND(E75="Оплачено",ISNUMBER(F75),F75&gt;Вводные!$B$4),4,MATCH(E75,Сводка!$A$5:$A$9,0)))</f>
        <v>0.0</v>
      </c>
      <c r="N75">
        <f>IF(M75=5,1,0)</f>
        <v>0.0</v>
      </c>
      <c r="O75" t="str">
        <f>IF(L75=0,"",IF(D75&lt;=Вводные!$B$7,"быстро","медленно"))</f>
        <v/>
      </c>
      <c r="P75">
        <f>IF(AND(L75=1,M75&lt;5,H75="мы",ISNUMBER(I75),I75&lt;=Вводные!$B$4-Вводные!$B$5,I75&gt;=Вводные!$B$4-Вводные!$B$6),1,0)</f>
        <v>0.0</v>
      </c>
      <c r="Q75">
        <f>IF(AND(L75=1,M75&lt;5,H75="клиент",ISNUMBER(I75),I75&lt;=Вводные!$B$4),1,0)</f>
        <v>0.0</v>
      </c>
      <c r="R75" t="str">
        <f>IF(A75="","",IF(NOT(ISNUMBER(A75)),"дата не распознана",IF(OR(B75="",C75="",NOT(ISNUMBER(D75)),E75="",H75="",NOT(ISNUMBER(I75))),"пустое поле",IF(COUNTIF(Сводка!$A$16:$A$18,C75)=0,"неизвестный канал",IF(COUNTIF(Сводка!$A$5:$A$9,E75)=0,"неизвестный этап",IF(AND(H75&lt;&gt;"мы",H75&lt;&gt;"клиент"),"последним написал: мы или клиент",IF(D75&lt;0,"время ответа меньше нуля",IF(I75&lt;A75,"последнее сообщение раньше первого",IF(E75="Оплачено",IF(OR(NOT(ISNUMBER(F75)),NOT(ISNUMBER(G75))),"нет даты или суммы оплаты",IF(F75&lt;A75,"оплата раньше первого сообщения","")),IF(OR(F75&lt;&gt;"",G75&lt;&gt;""),"оплата указана, а этап не «Оплачено»",""))))))))))</f>
        <v/>
      </c>
      <c r="S75">
        <f>IF(R75="",0,1)</f>
        <v>0.0</v>
      </c>
    </row>
    <row r="76">
      <c r="A76" s="2" t="n"/>
      <c r="B76" s="3" t="n"/>
      <c r="C76" s="3" t="n"/>
      <c r="D76" s="3" t="n"/>
      <c r="E76" s="3" t="n"/>
      <c r="F76" s="2" t="n"/>
      <c r="G76" s="3" t="n"/>
      <c r="H76" s="3" t="n"/>
      <c r="I76" s="2" t="n"/>
      <c r="J76" s="3" t="n"/>
      <c r="K76">
        <f>IF(AND(ISNUMBER(A76),A76&gt;=Вводные!$B$3,A76&lt;=Вводные!$B$4),1,0)</f>
        <v>0.0</v>
      </c>
      <c r="L76">
        <f>IF(AND(K76=1,B76&lt;&gt;"",COUNTIFS(B$2:B76,B76,K$2:K76,1)=1),1,0)</f>
        <v>0.0</v>
      </c>
      <c r="M76">
        <f>IF(OR(L76=0,COUNTIF(Сводка!$A$5:$A$9,E76)=0),0,IF(AND(E76="Оплачено",ISNUMBER(F76),F76&gt;Вводные!$B$4),4,MATCH(E76,Сводка!$A$5:$A$9,0)))</f>
        <v>0.0</v>
      </c>
      <c r="N76">
        <f>IF(M76=5,1,0)</f>
        <v>0.0</v>
      </c>
      <c r="O76" t="str">
        <f>IF(L76=0,"",IF(D76&lt;=Вводные!$B$7,"быстро","медленно"))</f>
        <v/>
      </c>
      <c r="P76">
        <f>IF(AND(L76=1,M76&lt;5,H76="мы",ISNUMBER(I76),I76&lt;=Вводные!$B$4-Вводные!$B$5,I76&gt;=Вводные!$B$4-Вводные!$B$6),1,0)</f>
        <v>0.0</v>
      </c>
      <c r="Q76">
        <f>IF(AND(L76=1,M76&lt;5,H76="клиент",ISNUMBER(I76),I76&lt;=Вводные!$B$4),1,0)</f>
        <v>0.0</v>
      </c>
      <c r="R76" t="str">
        <f>IF(A76="","",IF(NOT(ISNUMBER(A76)),"дата не распознана",IF(OR(B76="",C76="",NOT(ISNUMBER(D76)),E76="",H76="",NOT(ISNUMBER(I76))),"пустое поле",IF(COUNTIF(Сводка!$A$16:$A$18,C76)=0,"неизвестный канал",IF(COUNTIF(Сводка!$A$5:$A$9,E76)=0,"неизвестный этап",IF(AND(H76&lt;&gt;"мы",H76&lt;&gt;"клиент"),"последним написал: мы или клиент",IF(D76&lt;0,"время ответа меньше нуля",IF(I76&lt;A76,"последнее сообщение раньше первого",IF(E76="Оплачено",IF(OR(NOT(ISNUMBER(F76)),NOT(ISNUMBER(G76))),"нет даты или суммы оплаты",IF(F76&lt;A76,"оплата раньше первого сообщения","")),IF(OR(F76&lt;&gt;"",G76&lt;&gt;""),"оплата указана, а этап не «Оплачено»",""))))))))))</f>
        <v/>
      </c>
      <c r="S76">
        <f>IF(R76="",0,1)</f>
        <v>0.0</v>
      </c>
    </row>
    <row r="77">
      <c r="A77" s="2" t="n"/>
      <c r="B77" s="3" t="n"/>
      <c r="C77" s="3" t="n"/>
      <c r="D77" s="3" t="n"/>
      <c r="E77" s="3" t="n"/>
      <c r="F77" s="2" t="n"/>
      <c r="G77" s="3" t="n"/>
      <c r="H77" s="3" t="n"/>
      <c r="I77" s="2" t="n"/>
      <c r="J77" s="3" t="n"/>
      <c r="K77">
        <f>IF(AND(ISNUMBER(A77),A77&gt;=Вводные!$B$3,A77&lt;=Вводные!$B$4),1,0)</f>
        <v>0.0</v>
      </c>
      <c r="L77">
        <f>IF(AND(K77=1,B77&lt;&gt;"",COUNTIFS(B$2:B77,B77,K$2:K77,1)=1),1,0)</f>
        <v>0.0</v>
      </c>
      <c r="M77">
        <f>IF(OR(L77=0,COUNTIF(Сводка!$A$5:$A$9,E77)=0),0,IF(AND(E77="Оплачено",ISNUMBER(F77),F77&gt;Вводные!$B$4),4,MATCH(E77,Сводка!$A$5:$A$9,0)))</f>
        <v>0.0</v>
      </c>
      <c r="N77">
        <f>IF(M77=5,1,0)</f>
        <v>0.0</v>
      </c>
      <c r="O77" t="str">
        <f>IF(L77=0,"",IF(D77&lt;=Вводные!$B$7,"быстро","медленно"))</f>
        <v/>
      </c>
      <c r="P77">
        <f>IF(AND(L77=1,M77&lt;5,H77="мы",ISNUMBER(I77),I77&lt;=Вводные!$B$4-Вводные!$B$5,I77&gt;=Вводные!$B$4-Вводные!$B$6),1,0)</f>
        <v>0.0</v>
      </c>
      <c r="Q77">
        <f>IF(AND(L77=1,M77&lt;5,H77="клиент",ISNUMBER(I77),I77&lt;=Вводные!$B$4),1,0)</f>
        <v>0.0</v>
      </c>
      <c r="R77" t="str">
        <f>IF(A77="","",IF(NOT(ISNUMBER(A77)),"дата не распознана",IF(OR(B77="",C77="",NOT(ISNUMBER(D77)),E77="",H77="",NOT(ISNUMBER(I77))),"пустое поле",IF(COUNTIF(Сводка!$A$16:$A$18,C77)=0,"неизвестный канал",IF(COUNTIF(Сводка!$A$5:$A$9,E77)=0,"неизвестный этап",IF(AND(H77&lt;&gt;"мы",H77&lt;&gt;"клиент"),"последним написал: мы или клиент",IF(D77&lt;0,"время ответа меньше нуля",IF(I77&lt;A77,"последнее сообщение раньше первого",IF(E77="Оплачено",IF(OR(NOT(ISNUMBER(F77)),NOT(ISNUMBER(G77))),"нет даты или суммы оплаты",IF(F77&lt;A77,"оплата раньше первого сообщения","")),IF(OR(F77&lt;&gt;"",G77&lt;&gt;""),"оплата указана, а этап не «Оплачено»",""))))))))))</f>
        <v/>
      </c>
      <c r="S77">
        <f>IF(R77="",0,1)</f>
        <v>0.0</v>
      </c>
    </row>
    <row r="78">
      <c r="A78" s="2" t="n"/>
      <c r="B78" s="3" t="n"/>
      <c r="C78" s="3" t="n"/>
      <c r="D78" s="3" t="n"/>
      <c r="E78" s="3" t="n"/>
      <c r="F78" s="2" t="n"/>
      <c r="G78" s="3" t="n"/>
      <c r="H78" s="3" t="n"/>
      <c r="I78" s="2" t="n"/>
      <c r="J78" s="3" t="n"/>
      <c r="K78">
        <f>IF(AND(ISNUMBER(A78),A78&gt;=Вводные!$B$3,A78&lt;=Вводные!$B$4),1,0)</f>
        <v>0.0</v>
      </c>
      <c r="L78">
        <f>IF(AND(K78=1,B78&lt;&gt;"",COUNTIFS(B$2:B78,B78,K$2:K78,1)=1),1,0)</f>
        <v>0.0</v>
      </c>
      <c r="M78">
        <f>IF(OR(L78=0,COUNTIF(Сводка!$A$5:$A$9,E78)=0),0,IF(AND(E78="Оплачено",ISNUMBER(F78),F78&gt;Вводные!$B$4),4,MATCH(E78,Сводка!$A$5:$A$9,0)))</f>
        <v>0.0</v>
      </c>
      <c r="N78">
        <f>IF(M78=5,1,0)</f>
        <v>0.0</v>
      </c>
      <c r="O78" t="str">
        <f>IF(L78=0,"",IF(D78&lt;=Вводные!$B$7,"быстро","медленно"))</f>
        <v/>
      </c>
      <c r="P78">
        <f>IF(AND(L78=1,M78&lt;5,H78="мы",ISNUMBER(I78),I78&lt;=Вводные!$B$4-Вводные!$B$5,I78&gt;=Вводные!$B$4-Вводные!$B$6),1,0)</f>
        <v>0.0</v>
      </c>
      <c r="Q78">
        <f>IF(AND(L78=1,M78&lt;5,H78="клиент",ISNUMBER(I78),I78&lt;=Вводные!$B$4),1,0)</f>
        <v>0.0</v>
      </c>
      <c r="R78" t="str">
        <f>IF(A78="","",IF(NOT(ISNUMBER(A78)),"дата не распознана",IF(OR(B78="",C78="",NOT(ISNUMBER(D78)),E78="",H78="",NOT(ISNUMBER(I78))),"пустое поле",IF(COUNTIF(Сводка!$A$16:$A$18,C78)=0,"неизвестный канал",IF(COUNTIF(Сводка!$A$5:$A$9,E78)=0,"неизвестный этап",IF(AND(H78&lt;&gt;"мы",H78&lt;&gt;"клиент"),"последним написал: мы или клиент",IF(D78&lt;0,"время ответа меньше нуля",IF(I78&lt;A78,"последнее сообщение раньше первого",IF(E78="Оплачено",IF(OR(NOT(ISNUMBER(F78)),NOT(ISNUMBER(G78))),"нет даты или суммы оплаты",IF(F78&lt;A78,"оплата раньше первого сообщения","")),IF(OR(F78&lt;&gt;"",G78&lt;&gt;""),"оплата указана, а этап не «Оплачено»",""))))))))))</f>
        <v/>
      </c>
      <c r="S78">
        <f>IF(R78="",0,1)</f>
        <v>0.0</v>
      </c>
    </row>
    <row r="79">
      <c r="A79" s="2" t="n"/>
      <c r="B79" s="3" t="n"/>
      <c r="C79" s="3" t="n"/>
      <c r="D79" s="3" t="n"/>
      <c r="E79" s="3" t="n"/>
      <c r="F79" s="2" t="n"/>
      <c r="G79" s="3" t="n"/>
      <c r="H79" s="3" t="n"/>
      <c r="I79" s="2" t="n"/>
      <c r="J79" s="3" t="n"/>
      <c r="K79">
        <f>IF(AND(ISNUMBER(A79),A79&gt;=Вводные!$B$3,A79&lt;=Вводные!$B$4),1,0)</f>
        <v>0.0</v>
      </c>
      <c r="L79">
        <f>IF(AND(K79=1,B79&lt;&gt;"",COUNTIFS(B$2:B79,B79,K$2:K79,1)=1),1,0)</f>
        <v>0.0</v>
      </c>
      <c r="M79">
        <f>IF(OR(L79=0,COUNTIF(Сводка!$A$5:$A$9,E79)=0),0,IF(AND(E79="Оплачено",ISNUMBER(F79),F79&gt;Вводные!$B$4),4,MATCH(E79,Сводка!$A$5:$A$9,0)))</f>
        <v>0.0</v>
      </c>
      <c r="N79">
        <f>IF(M79=5,1,0)</f>
        <v>0.0</v>
      </c>
      <c r="O79" t="str">
        <f>IF(L79=0,"",IF(D79&lt;=Вводные!$B$7,"быстро","медленно"))</f>
        <v/>
      </c>
      <c r="P79">
        <f>IF(AND(L79=1,M79&lt;5,H79="мы",ISNUMBER(I79),I79&lt;=Вводные!$B$4-Вводные!$B$5,I79&gt;=Вводные!$B$4-Вводные!$B$6),1,0)</f>
        <v>0.0</v>
      </c>
      <c r="Q79">
        <f>IF(AND(L79=1,M79&lt;5,H79="клиент",ISNUMBER(I79),I79&lt;=Вводные!$B$4),1,0)</f>
        <v>0.0</v>
      </c>
      <c r="R79" t="str">
        <f>IF(A79="","",IF(NOT(ISNUMBER(A79)),"дата не распознана",IF(OR(B79="",C79="",NOT(ISNUMBER(D79)),E79="",H79="",NOT(ISNUMBER(I79))),"пустое поле",IF(COUNTIF(Сводка!$A$16:$A$18,C79)=0,"неизвестный канал",IF(COUNTIF(Сводка!$A$5:$A$9,E79)=0,"неизвестный этап",IF(AND(H79&lt;&gt;"мы",H79&lt;&gt;"клиент"),"последним написал: мы или клиент",IF(D79&lt;0,"время ответа меньше нуля",IF(I79&lt;A79,"последнее сообщение раньше первого",IF(E79="Оплачено",IF(OR(NOT(ISNUMBER(F79)),NOT(ISNUMBER(G79))),"нет даты или суммы оплаты",IF(F79&lt;A79,"оплата раньше первого сообщения","")),IF(OR(F79&lt;&gt;"",G79&lt;&gt;""),"оплата указана, а этап не «Оплачено»",""))))))))))</f>
        <v/>
      </c>
      <c r="S79">
        <f>IF(R79="",0,1)</f>
        <v>0.0</v>
      </c>
    </row>
    <row r="80">
      <c r="A80" s="2" t="n"/>
      <c r="B80" s="3" t="n"/>
      <c r="C80" s="3" t="n"/>
      <c r="D80" s="3" t="n"/>
      <c r="E80" s="3" t="n"/>
      <c r="F80" s="2" t="n"/>
      <c r="G80" s="3" t="n"/>
      <c r="H80" s="3" t="n"/>
      <c r="I80" s="2" t="n"/>
      <c r="J80" s="3" t="n"/>
      <c r="K80">
        <f>IF(AND(ISNUMBER(A80),A80&gt;=Вводные!$B$3,A80&lt;=Вводные!$B$4),1,0)</f>
        <v>0.0</v>
      </c>
      <c r="L80">
        <f>IF(AND(K80=1,B80&lt;&gt;"",COUNTIFS(B$2:B80,B80,K$2:K80,1)=1),1,0)</f>
        <v>0.0</v>
      </c>
      <c r="M80">
        <f>IF(OR(L80=0,COUNTIF(Сводка!$A$5:$A$9,E80)=0),0,IF(AND(E80="Оплачено",ISNUMBER(F80),F80&gt;Вводные!$B$4),4,MATCH(E80,Сводка!$A$5:$A$9,0)))</f>
        <v>0.0</v>
      </c>
      <c r="N80">
        <f>IF(M80=5,1,0)</f>
        <v>0.0</v>
      </c>
      <c r="O80" t="str">
        <f>IF(L80=0,"",IF(D80&lt;=Вводные!$B$7,"быстро","медленно"))</f>
        <v/>
      </c>
      <c r="P80">
        <f>IF(AND(L80=1,M80&lt;5,H80="мы",ISNUMBER(I80),I80&lt;=Вводные!$B$4-Вводные!$B$5,I80&gt;=Вводные!$B$4-Вводные!$B$6),1,0)</f>
        <v>0.0</v>
      </c>
      <c r="Q80">
        <f>IF(AND(L80=1,M80&lt;5,H80="клиент",ISNUMBER(I80),I80&lt;=Вводные!$B$4),1,0)</f>
        <v>0.0</v>
      </c>
      <c r="R80" t="str">
        <f>IF(A80="","",IF(NOT(ISNUMBER(A80)),"дата не распознана",IF(OR(B80="",C80="",NOT(ISNUMBER(D80)),E80="",H80="",NOT(ISNUMBER(I80))),"пустое поле",IF(COUNTIF(Сводка!$A$16:$A$18,C80)=0,"неизвестный канал",IF(COUNTIF(Сводка!$A$5:$A$9,E80)=0,"неизвестный этап",IF(AND(H80&lt;&gt;"мы",H80&lt;&gt;"клиент"),"последним написал: мы или клиент",IF(D80&lt;0,"время ответа меньше нуля",IF(I80&lt;A80,"последнее сообщение раньше первого",IF(E80="Оплачено",IF(OR(NOT(ISNUMBER(F80)),NOT(ISNUMBER(G80))),"нет даты или суммы оплаты",IF(F80&lt;A80,"оплата раньше первого сообщения","")),IF(OR(F80&lt;&gt;"",G80&lt;&gt;""),"оплата указана, а этап не «Оплачено»",""))))))))))</f>
        <v/>
      </c>
      <c r="S80">
        <f>IF(R80="",0,1)</f>
        <v>0.0</v>
      </c>
    </row>
    <row r="81">
      <c r="A81" s="2" t="n"/>
      <c r="B81" s="3" t="n"/>
      <c r="C81" s="3" t="n"/>
      <c r="D81" s="3" t="n"/>
      <c r="E81" s="3" t="n"/>
      <c r="F81" s="2" t="n"/>
      <c r="G81" s="3" t="n"/>
      <c r="H81" s="3" t="n"/>
      <c r="I81" s="2" t="n"/>
      <c r="J81" s="3" t="n"/>
      <c r="K81">
        <f>IF(AND(ISNUMBER(A81),A81&gt;=Вводные!$B$3,A81&lt;=Вводные!$B$4),1,0)</f>
        <v>0.0</v>
      </c>
      <c r="L81">
        <f>IF(AND(K81=1,B81&lt;&gt;"",COUNTIFS(B$2:B81,B81,K$2:K81,1)=1),1,0)</f>
        <v>0.0</v>
      </c>
      <c r="M81">
        <f>IF(OR(L81=0,COUNTIF(Сводка!$A$5:$A$9,E81)=0),0,IF(AND(E81="Оплачено",ISNUMBER(F81),F81&gt;Вводные!$B$4),4,MATCH(E81,Сводка!$A$5:$A$9,0)))</f>
        <v>0.0</v>
      </c>
      <c r="N81">
        <f>IF(M81=5,1,0)</f>
        <v>0.0</v>
      </c>
      <c r="O81" t="str">
        <f>IF(L81=0,"",IF(D81&lt;=Вводные!$B$7,"быстро","медленно"))</f>
        <v/>
      </c>
      <c r="P81">
        <f>IF(AND(L81=1,M81&lt;5,H81="мы",ISNUMBER(I81),I81&lt;=Вводные!$B$4-Вводные!$B$5,I81&gt;=Вводные!$B$4-Вводные!$B$6),1,0)</f>
        <v>0.0</v>
      </c>
      <c r="Q81">
        <f>IF(AND(L81=1,M81&lt;5,H81="клиент",ISNUMBER(I81),I81&lt;=Вводные!$B$4),1,0)</f>
        <v>0.0</v>
      </c>
      <c r="R81" t="str">
        <f>IF(A81="","",IF(NOT(ISNUMBER(A81)),"дата не распознана",IF(OR(B81="",C81="",NOT(ISNUMBER(D81)),E81="",H81="",NOT(ISNUMBER(I81))),"пустое поле",IF(COUNTIF(Сводка!$A$16:$A$18,C81)=0,"неизвестный канал",IF(COUNTIF(Сводка!$A$5:$A$9,E81)=0,"неизвестный этап",IF(AND(H81&lt;&gt;"мы",H81&lt;&gt;"клиент"),"последним написал: мы или клиент",IF(D81&lt;0,"время ответа меньше нуля",IF(I81&lt;A81,"последнее сообщение раньше первого",IF(E81="Оплачено",IF(OR(NOT(ISNUMBER(F81)),NOT(ISNUMBER(G81))),"нет даты или суммы оплаты",IF(F81&lt;A81,"оплата раньше первого сообщения","")),IF(OR(F81&lt;&gt;"",G81&lt;&gt;""),"оплата указана, а этап не «Оплачено»",""))))))))))</f>
        <v/>
      </c>
      <c r="S81">
        <f>IF(R81="",0,1)</f>
        <v>0.0</v>
      </c>
    </row>
    <row r="82">
      <c r="A82" s="2" t="n"/>
      <c r="B82" s="3" t="n"/>
      <c r="C82" s="3" t="n"/>
      <c r="D82" s="3" t="n"/>
      <c r="E82" s="3" t="n"/>
      <c r="F82" s="2" t="n"/>
      <c r="G82" s="3" t="n"/>
      <c r="H82" s="3" t="n"/>
      <c r="I82" s="2" t="n"/>
      <c r="J82" s="3" t="n"/>
      <c r="K82">
        <f>IF(AND(ISNUMBER(A82),A82&gt;=Вводные!$B$3,A82&lt;=Вводные!$B$4),1,0)</f>
        <v>0.0</v>
      </c>
      <c r="L82">
        <f>IF(AND(K82=1,B82&lt;&gt;"",COUNTIFS(B$2:B82,B82,K$2:K82,1)=1),1,0)</f>
        <v>0.0</v>
      </c>
      <c r="M82">
        <f>IF(OR(L82=0,COUNTIF(Сводка!$A$5:$A$9,E82)=0),0,IF(AND(E82="Оплачено",ISNUMBER(F82),F82&gt;Вводные!$B$4),4,MATCH(E82,Сводка!$A$5:$A$9,0)))</f>
        <v>0.0</v>
      </c>
      <c r="N82">
        <f>IF(M82=5,1,0)</f>
        <v>0.0</v>
      </c>
      <c r="O82" t="str">
        <f>IF(L82=0,"",IF(D82&lt;=Вводные!$B$7,"быстро","медленно"))</f>
        <v/>
      </c>
      <c r="P82">
        <f>IF(AND(L82=1,M82&lt;5,H82="мы",ISNUMBER(I82),I82&lt;=Вводные!$B$4-Вводные!$B$5,I82&gt;=Вводные!$B$4-Вводные!$B$6),1,0)</f>
        <v>0.0</v>
      </c>
      <c r="Q82">
        <f>IF(AND(L82=1,M82&lt;5,H82="клиент",ISNUMBER(I82),I82&lt;=Вводные!$B$4),1,0)</f>
        <v>0.0</v>
      </c>
      <c r="R82" t="str">
        <f>IF(A82="","",IF(NOT(ISNUMBER(A82)),"дата не распознана",IF(OR(B82="",C82="",NOT(ISNUMBER(D82)),E82="",H82="",NOT(ISNUMBER(I82))),"пустое поле",IF(COUNTIF(Сводка!$A$16:$A$18,C82)=0,"неизвестный канал",IF(COUNTIF(Сводка!$A$5:$A$9,E82)=0,"неизвестный этап",IF(AND(H82&lt;&gt;"мы",H82&lt;&gt;"клиент"),"последним написал: мы или клиент",IF(D82&lt;0,"время ответа меньше нуля",IF(I82&lt;A82,"последнее сообщение раньше первого",IF(E82="Оплачено",IF(OR(NOT(ISNUMBER(F82)),NOT(ISNUMBER(G82))),"нет даты или суммы оплаты",IF(F82&lt;A82,"оплата раньше первого сообщения","")),IF(OR(F82&lt;&gt;"",G82&lt;&gt;""),"оплата указана, а этап не «Оплачено»",""))))))))))</f>
        <v/>
      </c>
      <c r="S82">
        <f>IF(R82="",0,1)</f>
        <v>0.0</v>
      </c>
    </row>
    <row r="83">
      <c r="A83" s="2" t="n"/>
      <c r="B83" s="3" t="n"/>
      <c r="C83" s="3" t="n"/>
      <c r="D83" s="3" t="n"/>
      <c r="E83" s="3" t="n"/>
      <c r="F83" s="2" t="n"/>
      <c r="G83" s="3" t="n"/>
      <c r="H83" s="3" t="n"/>
      <c r="I83" s="2" t="n"/>
      <c r="J83" s="3" t="n"/>
      <c r="K83">
        <f>IF(AND(ISNUMBER(A83),A83&gt;=Вводные!$B$3,A83&lt;=Вводные!$B$4),1,0)</f>
        <v>0.0</v>
      </c>
      <c r="L83">
        <f>IF(AND(K83=1,B83&lt;&gt;"",COUNTIFS(B$2:B83,B83,K$2:K83,1)=1),1,0)</f>
        <v>0.0</v>
      </c>
      <c r="M83">
        <f>IF(OR(L83=0,COUNTIF(Сводка!$A$5:$A$9,E83)=0),0,IF(AND(E83="Оплачено",ISNUMBER(F83),F83&gt;Вводные!$B$4),4,MATCH(E83,Сводка!$A$5:$A$9,0)))</f>
        <v>0.0</v>
      </c>
      <c r="N83">
        <f>IF(M83=5,1,0)</f>
        <v>0.0</v>
      </c>
      <c r="O83" t="str">
        <f>IF(L83=0,"",IF(D83&lt;=Вводные!$B$7,"быстро","медленно"))</f>
        <v/>
      </c>
      <c r="P83">
        <f>IF(AND(L83=1,M83&lt;5,H83="мы",ISNUMBER(I83),I83&lt;=Вводные!$B$4-Вводные!$B$5,I83&gt;=Вводные!$B$4-Вводные!$B$6),1,0)</f>
        <v>0.0</v>
      </c>
      <c r="Q83">
        <f>IF(AND(L83=1,M83&lt;5,H83="клиент",ISNUMBER(I83),I83&lt;=Вводные!$B$4),1,0)</f>
        <v>0.0</v>
      </c>
      <c r="R83" t="str">
        <f>IF(A83="","",IF(NOT(ISNUMBER(A83)),"дата не распознана",IF(OR(B83="",C83="",NOT(ISNUMBER(D83)),E83="",H83="",NOT(ISNUMBER(I83))),"пустое поле",IF(COUNTIF(Сводка!$A$16:$A$18,C83)=0,"неизвестный канал",IF(COUNTIF(Сводка!$A$5:$A$9,E83)=0,"неизвестный этап",IF(AND(H83&lt;&gt;"мы",H83&lt;&gt;"клиент"),"последним написал: мы или клиент",IF(D83&lt;0,"время ответа меньше нуля",IF(I83&lt;A83,"последнее сообщение раньше первого",IF(E83="Оплачено",IF(OR(NOT(ISNUMBER(F83)),NOT(ISNUMBER(G83))),"нет даты или суммы оплаты",IF(F83&lt;A83,"оплата раньше первого сообщения","")),IF(OR(F83&lt;&gt;"",G83&lt;&gt;""),"оплата указана, а этап не «Оплачено»",""))))))))))</f>
        <v/>
      </c>
      <c r="S83">
        <f>IF(R83="",0,1)</f>
        <v>0.0</v>
      </c>
    </row>
    <row r="84">
      <c r="A84" s="2" t="n"/>
      <c r="B84" s="3" t="n"/>
      <c r="C84" s="3" t="n"/>
      <c r="D84" s="3" t="n"/>
      <c r="E84" s="3" t="n"/>
      <c r="F84" s="2" t="n"/>
      <c r="G84" s="3" t="n"/>
      <c r="H84" s="3" t="n"/>
      <c r="I84" s="2" t="n"/>
      <c r="J84" s="3" t="n"/>
      <c r="K84">
        <f>IF(AND(ISNUMBER(A84),A84&gt;=Вводные!$B$3,A84&lt;=Вводные!$B$4),1,0)</f>
        <v>0.0</v>
      </c>
      <c r="L84">
        <f>IF(AND(K84=1,B84&lt;&gt;"",COUNTIFS(B$2:B84,B84,K$2:K84,1)=1),1,0)</f>
        <v>0.0</v>
      </c>
      <c r="M84">
        <f>IF(OR(L84=0,COUNTIF(Сводка!$A$5:$A$9,E84)=0),0,IF(AND(E84="Оплачено",ISNUMBER(F84),F84&gt;Вводные!$B$4),4,MATCH(E84,Сводка!$A$5:$A$9,0)))</f>
        <v>0.0</v>
      </c>
      <c r="N84">
        <f>IF(M84=5,1,0)</f>
        <v>0.0</v>
      </c>
      <c r="O84" t="str">
        <f>IF(L84=0,"",IF(D84&lt;=Вводные!$B$7,"быстро","медленно"))</f>
        <v/>
      </c>
      <c r="P84">
        <f>IF(AND(L84=1,M84&lt;5,H84="мы",ISNUMBER(I84),I84&lt;=Вводные!$B$4-Вводные!$B$5,I84&gt;=Вводные!$B$4-Вводные!$B$6),1,0)</f>
        <v>0.0</v>
      </c>
      <c r="Q84">
        <f>IF(AND(L84=1,M84&lt;5,H84="клиент",ISNUMBER(I84),I84&lt;=Вводные!$B$4),1,0)</f>
        <v>0.0</v>
      </c>
      <c r="R84" t="str">
        <f>IF(A84="","",IF(NOT(ISNUMBER(A84)),"дата не распознана",IF(OR(B84="",C84="",NOT(ISNUMBER(D84)),E84="",H84="",NOT(ISNUMBER(I84))),"пустое поле",IF(COUNTIF(Сводка!$A$16:$A$18,C84)=0,"неизвестный канал",IF(COUNTIF(Сводка!$A$5:$A$9,E84)=0,"неизвестный этап",IF(AND(H84&lt;&gt;"мы",H84&lt;&gt;"клиент"),"последним написал: мы или клиент",IF(D84&lt;0,"время ответа меньше нуля",IF(I84&lt;A84,"последнее сообщение раньше первого",IF(E84="Оплачено",IF(OR(NOT(ISNUMBER(F84)),NOT(ISNUMBER(G84))),"нет даты или суммы оплаты",IF(F84&lt;A84,"оплата раньше первого сообщения","")),IF(OR(F84&lt;&gt;"",G84&lt;&gt;""),"оплата указана, а этап не «Оплачено»",""))))))))))</f>
        <v/>
      </c>
      <c r="S84">
        <f>IF(R84="",0,1)</f>
        <v>0.0</v>
      </c>
    </row>
    <row r="85">
      <c r="A85" s="2" t="n"/>
      <c r="B85" s="3" t="n"/>
      <c r="C85" s="3" t="n"/>
      <c r="D85" s="3" t="n"/>
      <c r="E85" s="3" t="n"/>
      <c r="F85" s="2" t="n"/>
      <c r="G85" s="3" t="n"/>
      <c r="H85" s="3" t="n"/>
      <c r="I85" s="2" t="n"/>
      <c r="J85" s="3" t="n"/>
      <c r="K85">
        <f>IF(AND(ISNUMBER(A85),A85&gt;=Вводные!$B$3,A85&lt;=Вводные!$B$4),1,0)</f>
        <v>0.0</v>
      </c>
      <c r="L85">
        <f>IF(AND(K85=1,B85&lt;&gt;"",COUNTIFS(B$2:B85,B85,K$2:K85,1)=1),1,0)</f>
        <v>0.0</v>
      </c>
      <c r="M85">
        <f>IF(OR(L85=0,COUNTIF(Сводка!$A$5:$A$9,E85)=0),0,IF(AND(E85="Оплачено",ISNUMBER(F85),F85&gt;Вводные!$B$4),4,MATCH(E85,Сводка!$A$5:$A$9,0)))</f>
        <v>0.0</v>
      </c>
      <c r="N85">
        <f>IF(M85=5,1,0)</f>
        <v>0.0</v>
      </c>
      <c r="O85" t="str">
        <f>IF(L85=0,"",IF(D85&lt;=Вводные!$B$7,"быстро","медленно"))</f>
        <v/>
      </c>
      <c r="P85">
        <f>IF(AND(L85=1,M85&lt;5,H85="мы",ISNUMBER(I85),I85&lt;=Вводные!$B$4-Вводные!$B$5,I85&gt;=Вводные!$B$4-Вводные!$B$6),1,0)</f>
        <v>0.0</v>
      </c>
      <c r="Q85">
        <f>IF(AND(L85=1,M85&lt;5,H85="клиент",ISNUMBER(I85),I85&lt;=Вводные!$B$4),1,0)</f>
        <v>0.0</v>
      </c>
      <c r="R85" t="str">
        <f>IF(A85="","",IF(NOT(ISNUMBER(A85)),"дата не распознана",IF(OR(B85="",C85="",NOT(ISNUMBER(D85)),E85="",H85="",NOT(ISNUMBER(I85))),"пустое поле",IF(COUNTIF(Сводка!$A$16:$A$18,C85)=0,"неизвестный канал",IF(COUNTIF(Сводка!$A$5:$A$9,E85)=0,"неизвестный этап",IF(AND(H85&lt;&gt;"мы",H85&lt;&gt;"клиент"),"последним написал: мы или клиент",IF(D85&lt;0,"время ответа меньше нуля",IF(I85&lt;A85,"последнее сообщение раньше первого",IF(E85="Оплачено",IF(OR(NOT(ISNUMBER(F85)),NOT(ISNUMBER(G85))),"нет даты или суммы оплаты",IF(F85&lt;A85,"оплата раньше первого сообщения","")),IF(OR(F85&lt;&gt;"",G85&lt;&gt;""),"оплата указана, а этап не «Оплачено»",""))))))))))</f>
        <v/>
      </c>
      <c r="S85">
        <f>IF(R85="",0,1)</f>
        <v>0.0</v>
      </c>
    </row>
    <row r="86">
      <c r="A86" s="2" t="n"/>
      <c r="B86" s="3" t="n"/>
      <c r="C86" s="3" t="n"/>
      <c r="D86" s="3" t="n"/>
      <c r="E86" s="3" t="n"/>
      <c r="F86" s="2" t="n"/>
      <c r="G86" s="3" t="n"/>
      <c r="H86" s="3" t="n"/>
      <c r="I86" s="2" t="n"/>
      <c r="J86" s="3" t="n"/>
      <c r="K86">
        <f>IF(AND(ISNUMBER(A86),A86&gt;=Вводные!$B$3,A86&lt;=Вводные!$B$4),1,0)</f>
        <v>0.0</v>
      </c>
      <c r="L86">
        <f>IF(AND(K86=1,B86&lt;&gt;"",COUNTIFS(B$2:B86,B86,K$2:K86,1)=1),1,0)</f>
        <v>0.0</v>
      </c>
      <c r="M86">
        <f>IF(OR(L86=0,COUNTIF(Сводка!$A$5:$A$9,E86)=0),0,IF(AND(E86="Оплачено",ISNUMBER(F86),F86&gt;Вводные!$B$4),4,MATCH(E86,Сводка!$A$5:$A$9,0)))</f>
        <v>0.0</v>
      </c>
      <c r="N86">
        <f>IF(M86=5,1,0)</f>
        <v>0.0</v>
      </c>
      <c r="O86" t="str">
        <f>IF(L86=0,"",IF(D86&lt;=Вводные!$B$7,"быстро","медленно"))</f>
        <v/>
      </c>
      <c r="P86">
        <f>IF(AND(L86=1,M86&lt;5,H86="мы",ISNUMBER(I86),I86&lt;=Вводные!$B$4-Вводные!$B$5,I86&gt;=Вводные!$B$4-Вводные!$B$6),1,0)</f>
        <v>0.0</v>
      </c>
      <c r="Q86">
        <f>IF(AND(L86=1,M86&lt;5,H86="клиент",ISNUMBER(I86),I86&lt;=Вводные!$B$4),1,0)</f>
        <v>0.0</v>
      </c>
      <c r="R86" t="str">
        <f>IF(A86="","",IF(NOT(ISNUMBER(A86)),"дата не распознана",IF(OR(B86="",C86="",NOT(ISNUMBER(D86)),E86="",H86="",NOT(ISNUMBER(I86))),"пустое поле",IF(COUNTIF(Сводка!$A$16:$A$18,C86)=0,"неизвестный канал",IF(COUNTIF(Сводка!$A$5:$A$9,E86)=0,"неизвестный этап",IF(AND(H86&lt;&gt;"мы",H86&lt;&gt;"клиент"),"последним написал: мы или клиент",IF(D86&lt;0,"время ответа меньше нуля",IF(I86&lt;A86,"последнее сообщение раньше первого",IF(E86="Оплачено",IF(OR(NOT(ISNUMBER(F86)),NOT(ISNUMBER(G86))),"нет даты или суммы оплаты",IF(F86&lt;A86,"оплата раньше первого сообщения","")),IF(OR(F86&lt;&gt;"",G86&lt;&gt;""),"оплата указана, а этап не «Оплачено»",""))))))))))</f>
        <v/>
      </c>
      <c r="S86">
        <f>IF(R86="",0,1)</f>
        <v>0.0</v>
      </c>
    </row>
    <row r="87">
      <c r="A87" s="2" t="n"/>
      <c r="B87" s="3" t="n"/>
      <c r="C87" s="3" t="n"/>
      <c r="D87" s="3" t="n"/>
      <c r="E87" s="3" t="n"/>
      <c r="F87" s="2" t="n"/>
      <c r="G87" s="3" t="n"/>
      <c r="H87" s="3" t="n"/>
      <c r="I87" s="2" t="n"/>
      <c r="J87" s="3" t="n"/>
      <c r="K87">
        <f>IF(AND(ISNUMBER(A87),A87&gt;=Вводные!$B$3,A87&lt;=Вводные!$B$4),1,0)</f>
        <v>0.0</v>
      </c>
      <c r="L87">
        <f>IF(AND(K87=1,B87&lt;&gt;"",COUNTIFS(B$2:B87,B87,K$2:K87,1)=1),1,0)</f>
        <v>0.0</v>
      </c>
      <c r="M87">
        <f>IF(OR(L87=0,COUNTIF(Сводка!$A$5:$A$9,E87)=0),0,IF(AND(E87="Оплачено",ISNUMBER(F87),F87&gt;Вводные!$B$4),4,MATCH(E87,Сводка!$A$5:$A$9,0)))</f>
        <v>0.0</v>
      </c>
      <c r="N87">
        <f>IF(M87=5,1,0)</f>
        <v>0.0</v>
      </c>
      <c r="O87" t="str">
        <f>IF(L87=0,"",IF(D87&lt;=Вводные!$B$7,"быстро","медленно"))</f>
        <v/>
      </c>
      <c r="P87">
        <f>IF(AND(L87=1,M87&lt;5,H87="мы",ISNUMBER(I87),I87&lt;=Вводные!$B$4-Вводные!$B$5,I87&gt;=Вводные!$B$4-Вводные!$B$6),1,0)</f>
        <v>0.0</v>
      </c>
      <c r="Q87">
        <f>IF(AND(L87=1,M87&lt;5,H87="клиент",ISNUMBER(I87),I87&lt;=Вводные!$B$4),1,0)</f>
        <v>0.0</v>
      </c>
      <c r="R87" t="str">
        <f>IF(A87="","",IF(NOT(ISNUMBER(A87)),"дата не распознана",IF(OR(B87="",C87="",NOT(ISNUMBER(D87)),E87="",H87="",NOT(ISNUMBER(I87))),"пустое поле",IF(COUNTIF(Сводка!$A$16:$A$18,C87)=0,"неизвестный канал",IF(COUNTIF(Сводка!$A$5:$A$9,E87)=0,"неизвестный этап",IF(AND(H87&lt;&gt;"мы",H87&lt;&gt;"клиент"),"последним написал: мы или клиент",IF(D87&lt;0,"время ответа меньше нуля",IF(I87&lt;A87,"последнее сообщение раньше первого",IF(E87="Оплачено",IF(OR(NOT(ISNUMBER(F87)),NOT(ISNUMBER(G87))),"нет даты или суммы оплаты",IF(F87&lt;A87,"оплата раньше первого сообщения","")),IF(OR(F87&lt;&gt;"",G87&lt;&gt;""),"оплата указана, а этап не «Оплачено»",""))))))))))</f>
        <v/>
      </c>
      <c r="S87">
        <f>IF(R87="",0,1)</f>
        <v>0.0</v>
      </c>
    </row>
    <row r="88">
      <c r="A88" s="2" t="n"/>
      <c r="B88" s="3" t="n"/>
      <c r="C88" s="3" t="n"/>
      <c r="D88" s="3" t="n"/>
      <c r="E88" s="3" t="n"/>
      <c r="F88" s="2" t="n"/>
      <c r="G88" s="3" t="n"/>
      <c r="H88" s="3" t="n"/>
      <c r="I88" s="2" t="n"/>
      <c r="J88" s="3" t="n"/>
      <c r="K88">
        <f>IF(AND(ISNUMBER(A88),A88&gt;=Вводные!$B$3,A88&lt;=Вводные!$B$4),1,0)</f>
        <v>0.0</v>
      </c>
      <c r="L88">
        <f>IF(AND(K88=1,B88&lt;&gt;"",COUNTIFS(B$2:B88,B88,K$2:K88,1)=1),1,0)</f>
        <v>0.0</v>
      </c>
      <c r="M88">
        <f>IF(OR(L88=0,COUNTIF(Сводка!$A$5:$A$9,E88)=0),0,IF(AND(E88="Оплачено",ISNUMBER(F88),F88&gt;Вводные!$B$4),4,MATCH(E88,Сводка!$A$5:$A$9,0)))</f>
        <v>0.0</v>
      </c>
      <c r="N88">
        <f>IF(M88=5,1,0)</f>
        <v>0.0</v>
      </c>
      <c r="O88" t="str">
        <f>IF(L88=0,"",IF(D88&lt;=Вводные!$B$7,"быстро","медленно"))</f>
        <v/>
      </c>
      <c r="P88">
        <f>IF(AND(L88=1,M88&lt;5,H88="мы",ISNUMBER(I88),I88&lt;=Вводные!$B$4-Вводные!$B$5,I88&gt;=Вводные!$B$4-Вводные!$B$6),1,0)</f>
        <v>0.0</v>
      </c>
      <c r="Q88">
        <f>IF(AND(L88=1,M88&lt;5,H88="клиент",ISNUMBER(I88),I88&lt;=Вводные!$B$4),1,0)</f>
        <v>0.0</v>
      </c>
      <c r="R88" t="str">
        <f>IF(A88="","",IF(NOT(ISNUMBER(A88)),"дата не распознана",IF(OR(B88="",C88="",NOT(ISNUMBER(D88)),E88="",H88="",NOT(ISNUMBER(I88))),"пустое поле",IF(COUNTIF(Сводка!$A$16:$A$18,C88)=0,"неизвестный канал",IF(COUNTIF(Сводка!$A$5:$A$9,E88)=0,"неизвестный этап",IF(AND(H88&lt;&gt;"мы",H88&lt;&gt;"клиент"),"последним написал: мы или клиент",IF(D88&lt;0,"время ответа меньше нуля",IF(I88&lt;A88,"последнее сообщение раньше первого",IF(E88="Оплачено",IF(OR(NOT(ISNUMBER(F88)),NOT(ISNUMBER(G88))),"нет даты или суммы оплаты",IF(F88&lt;A88,"оплата раньше первого сообщения","")),IF(OR(F88&lt;&gt;"",G88&lt;&gt;""),"оплата указана, а этап не «Оплачено»",""))))))))))</f>
        <v/>
      </c>
      <c r="S88">
        <f>IF(R88="",0,1)</f>
        <v>0.0</v>
      </c>
    </row>
    <row r="89">
      <c r="A89" s="2" t="n"/>
      <c r="B89" s="3" t="n"/>
      <c r="C89" s="3" t="n"/>
      <c r="D89" s="3" t="n"/>
      <c r="E89" s="3" t="n"/>
      <c r="F89" s="2" t="n"/>
      <c r="G89" s="3" t="n"/>
      <c r="H89" s="3" t="n"/>
      <c r="I89" s="2" t="n"/>
      <c r="J89" s="3" t="n"/>
      <c r="K89">
        <f>IF(AND(ISNUMBER(A89),A89&gt;=Вводные!$B$3,A89&lt;=Вводные!$B$4),1,0)</f>
        <v>0.0</v>
      </c>
      <c r="L89">
        <f>IF(AND(K89=1,B89&lt;&gt;"",COUNTIFS(B$2:B89,B89,K$2:K89,1)=1),1,0)</f>
        <v>0.0</v>
      </c>
      <c r="M89">
        <f>IF(OR(L89=0,COUNTIF(Сводка!$A$5:$A$9,E89)=0),0,IF(AND(E89="Оплачено",ISNUMBER(F89),F89&gt;Вводные!$B$4),4,MATCH(E89,Сводка!$A$5:$A$9,0)))</f>
        <v>0.0</v>
      </c>
      <c r="N89">
        <f>IF(M89=5,1,0)</f>
        <v>0.0</v>
      </c>
      <c r="O89" t="str">
        <f>IF(L89=0,"",IF(D89&lt;=Вводные!$B$7,"быстро","медленно"))</f>
        <v/>
      </c>
      <c r="P89">
        <f>IF(AND(L89=1,M89&lt;5,H89="мы",ISNUMBER(I89),I89&lt;=Вводные!$B$4-Вводные!$B$5,I89&gt;=Вводные!$B$4-Вводные!$B$6),1,0)</f>
        <v>0.0</v>
      </c>
      <c r="Q89">
        <f>IF(AND(L89=1,M89&lt;5,H89="клиент",ISNUMBER(I89),I89&lt;=Вводные!$B$4),1,0)</f>
        <v>0.0</v>
      </c>
      <c r="R89" t="str">
        <f>IF(A89="","",IF(NOT(ISNUMBER(A89)),"дата не распознана",IF(OR(B89="",C89="",NOT(ISNUMBER(D89)),E89="",H89="",NOT(ISNUMBER(I89))),"пустое поле",IF(COUNTIF(Сводка!$A$16:$A$18,C89)=0,"неизвестный канал",IF(COUNTIF(Сводка!$A$5:$A$9,E89)=0,"неизвестный этап",IF(AND(H89&lt;&gt;"мы",H89&lt;&gt;"клиент"),"последним написал: мы или клиент",IF(D89&lt;0,"время ответа меньше нуля",IF(I89&lt;A89,"последнее сообщение раньше первого",IF(E89="Оплачено",IF(OR(NOT(ISNUMBER(F89)),NOT(ISNUMBER(G89))),"нет даты или суммы оплаты",IF(F89&lt;A89,"оплата раньше первого сообщения","")),IF(OR(F89&lt;&gt;"",G89&lt;&gt;""),"оплата указана, а этап не «Оплачено»",""))))))))))</f>
        <v/>
      </c>
      <c r="S89">
        <f>IF(R89="",0,1)</f>
        <v>0.0</v>
      </c>
    </row>
    <row r="90">
      <c r="A90" s="2" t="n"/>
      <c r="B90" s="3" t="n"/>
      <c r="C90" s="3" t="n"/>
      <c r="D90" s="3" t="n"/>
      <c r="E90" s="3" t="n"/>
      <c r="F90" s="2" t="n"/>
      <c r="G90" s="3" t="n"/>
      <c r="H90" s="3" t="n"/>
      <c r="I90" s="2" t="n"/>
      <c r="J90" s="3" t="n"/>
      <c r="K90">
        <f>IF(AND(ISNUMBER(A90),A90&gt;=Вводные!$B$3,A90&lt;=Вводные!$B$4),1,0)</f>
        <v>0.0</v>
      </c>
      <c r="L90">
        <f>IF(AND(K90=1,B90&lt;&gt;"",COUNTIFS(B$2:B90,B90,K$2:K90,1)=1),1,0)</f>
        <v>0.0</v>
      </c>
      <c r="M90">
        <f>IF(OR(L90=0,COUNTIF(Сводка!$A$5:$A$9,E90)=0),0,IF(AND(E90="Оплачено",ISNUMBER(F90),F90&gt;Вводные!$B$4),4,MATCH(E90,Сводка!$A$5:$A$9,0)))</f>
        <v>0.0</v>
      </c>
      <c r="N90">
        <f>IF(M90=5,1,0)</f>
        <v>0.0</v>
      </c>
      <c r="O90" t="str">
        <f>IF(L90=0,"",IF(D90&lt;=Вводные!$B$7,"быстро","медленно"))</f>
        <v/>
      </c>
      <c r="P90">
        <f>IF(AND(L90=1,M90&lt;5,H90="мы",ISNUMBER(I90),I90&lt;=Вводные!$B$4-Вводные!$B$5,I90&gt;=Вводные!$B$4-Вводные!$B$6),1,0)</f>
        <v>0.0</v>
      </c>
      <c r="Q90">
        <f>IF(AND(L90=1,M90&lt;5,H90="клиент",ISNUMBER(I90),I90&lt;=Вводные!$B$4),1,0)</f>
        <v>0.0</v>
      </c>
      <c r="R90" t="str">
        <f>IF(A90="","",IF(NOT(ISNUMBER(A90)),"дата не распознана",IF(OR(B90="",C90="",NOT(ISNUMBER(D90)),E90="",H90="",NOT(ISNUMBER(I90))),"пустое поле",IF(COUNTIF(Сводка!$A$16:$A$18,C90)=0,"неизвестный канал",IF(COUNTIF(Сводка!$A$5:$A$9,E90)=0,"неизвестный этап",IF(AND(H90&lt;&gt;"мы",H90&lt;&gt;"клиент"),"последним написал: мы или клиент",IF(D90&lt;0,"время ответа меньше нуля",IF(I90&lt;A90,"последнее сообщение раньше первого",IF(E90="Оплачено",IF(OR(NOT(ISNUMBER(F90)),NOT(ISNUMBER(G90))),"нет даты или суммы оплаты",IF(F90&lt;A90,"оплата раньше первого сообщения","")),IF(OR(F90&lt;&gt;"",G90&lt;&gt;""),"оплата указана, а этап не «Оплачено»",""))))))))))</f>
        <v/>
      </c>
      <c r="S90">
        <f>IF(R90="",0,1)</f>
        <v>0.0</v>
      </c>
    </row>
    <row r="91">
      <c r="A91" s="2" t="n"/>
      <c r="B91" s="3" t="n"/>
      <c r="C91" s="3" t="n"/>
      <c r="D91" s="3" t="n"/>
      <c r="E91" s="3" t="n"/>
      <c r="F91" s="2" t="n"/>
      <c r="G91" s="3" t="n"/>
      <c r="H91" s="3" t="n"/>
      <c r="I91" s="2" t="n"/>
      <c r="J91" s="3" t="n"/>
      <c r="K91">
        <f>IF(AND(ISNUMBER(A91),A91&gt;=Вводные!$B$3,A91&lt;=Вводные!$B$4),1,0)</f>
        <v>0.0</v>
      </c>
      <c r="L91">
        <f>IF(AND(K91=1,B91&lt;&gt;"",COUNTIFS(B$2:B91,B91,K$2:K91,1)=1),1,0)</f>
        <v>0.0</v>
      </c>
      <c r="M91">
        <f>IF(OR(L91=0,COUNTIF(Сводка!$A$5:$A$9,E91)=0),0,IF(AND(E91="Оплачено",ISNUMBER(F91),F91&gt;Вводные!$B$4),4,MATCH(E91,Сводка!$A$5:$A$9,0)))</f>
        <v>0.0</v>
      </c>
      <c r="N91">
        <f>IF(M91=5,1,0)</f>
        <v>0.0</v>
      </c>
      <c r="O91" t="str">
        <f>IF(L91=0,"",IF(D91&lt;=Вводные!$B$7,"быстро","медленно"))</f>
        <v/>
      </c>
      <c r="P91">
        <f>IF(AND(L91=1,M91&lt;5,H91="мы",ISNUMBER(I91),I91&lt;=Вводные!$B$4-Вводные!$B$5,I91&gt;=Вводные!$B$4-Вводные!$B$6),1,0)</f>
        <v>0.0</v>
      </c>
      <c r="Q91">
        <f>IF(AND(L91=1,M91&lt;5,H91="клиент",ISNUMBER(I91),I91&lt;=Вводные!$B$4),1,0)</f>
        <v>0.0</v>
      </c>
      <c r="R91" t="str">
        <f>IF(A91="","",IF(NOT(ISNUMBER(A91)),"дата не распознана",IF(OR(B91="",C91="",NOT(ISNUMBER(D91)),E91="",H91="",NOT(ISNUMBER(I91))),"пустое поле",IF(COUNTIF(Сводка!$A$16:$A$18,C91)=0,"неизвестный канал",IF(COUNTIF(Сводка!$A$5:$A$9,E91)=0,"неизвестный этап",IF(AND(H91&lt;&gt;"мы",H91&lt;&gt;"клиент"),"последним написал: мы или клиент",IF(D91&lt;0,"время ответа меньше нуля",IF(I91&lt;A91,"последнее сообщение раньше первого",IF(E91="Оплачено",IF(OR(NOT(ISNUMBER(F91)),NOT(ISNUMBER(G91))),"нет даты или суммы оплаты",IF(F91&lt;A91,"оплата раньше первого сообщения","")),IF(OR(F91&lt;&gt;"",G91&lt;&gt;""),"оплата указана, а этап не «Оплачено»",""))))))))))</f>
        <v/>
      </c>
      <c r="S91">
        <f>IF(R91="",0,1)</f>
        <v>0.0</v>
      </c>
    </row>
    <row r="92">
      <c r="A92" s="2" t="n"/>
      <c r="B92" s="3" t="n"/>
      <c r="C92" s="3" t="n"/>
      <c r="D92" s="3" t="n"/>
      <c r="E92" s="3" t="n"/>
      <c r="F92" s="2" t="n"/>
      <c r="G92" s="3" t="n"/>
      <c r="H92" s="3" t="n"/>
      <c r="I92" s="2" t="n"/>
      <c r="J92" s="3" t="n"/>
      <c r="K92">
        <f>IF(AND(ISNUMBER(A92),A92&gt;=Вводные!$B$3,A92&lt;=Вводные!$B$4),1,0)</f>
        <v>0.0</v>
      </c>
      <c r="L92">
        <f>IF(AND(K92=1,B92&lt;&gt;"",COUNTIFS(B$2:B92,B92,K$2:K92,1)=1),1,0)</f>
        <v>0.0</v>
      </c>
      <c r="M92">
        <f>IF(OR(L92=0,COUNTIF(Сводка!$A$5:$A$9,E92)=0),0,IF(AND(E92="Оплачено",ISNUMBER(F92),F92&gt;Вводные!$B$4),4,MATCH(E92,Сводка!$A$5:$A$9,0)))</f>
        <v>0.0</v>
      </c>
      <c r="N92">
        <f>IF(M92=5,1,0)</f>
        <v>0.0</v>
      </c>
      <c r="O92" t="str">
        <f>IF(L92=0,"",IF(D92&lt;=Вводные!$B$7,"быстро","медленно"))</f>
        <v/>
      </c>
      <c r="P92">
        <f>IF(AND(L92=1,M92&lt;5,H92="мы",ISNUMBER(I92),I92&lt;=Вводные!$B$4-Вводные!$B$5,I92&gt;=Вводные!$B$4-Вводные!$B$6),1,0)</f>
        <v>0.0</v>
      </c>
      <c r="Q92">
        <f>IF(AND(L92=1,M92&lt;5,H92="клиент",ISNUMBER(I92),I92&lt;=Вводные!$B$4),1,0)</f>
        <v>0.0</v>
      </c>
      <c r="R92" t="str">
        <f>IF(A92="","",IF(NOT(ISNUMBER(A92)),"дата не распознана",IF(OR(B92="",C92="",NOT(ISNUMBER(D92)),E92="",H92="",NOT(ISNUMBER(I92))),"пустое поле",IF(COUNTIF(Сводка!$A$16:$A$18,C92)=0,"неизвестный канал",IF(COUNTIF(Сводка!$A$5:$A$9,E92)=0,"неизвестный этап",IF(AND(H92&lt;&gt;"мы",H92&lt;&gt;"клиент"),"последним написал: мы или клиент",IF(D92&lt;0,"время ответа меньше нуля",IF(I92&lt;A92,"последнее сообщение раньше первого",IF(E92="Оплачено",IF(OR(NOT(ISNUMBER(F92)),NOT(ISNUMBER(G92))),"нет даты или суммы оплаты",IF(F92&lt;A92,"оплата раньше первого сообщения","")),IF(OR(F92&lt;&gt;"",G92&lt;&gt;""),"оплата указана, а этап не «Оплачено»",""))))))))))</f>
        <v/>
      </c>
      <c r="S92">
        <f>IF(R92="",0,1)</f>
        <v>0.0</v>
      </c>
    </row>
    <row r="93">
      <c r="A93" s="2" t="n"/>
      <c r="B93" s="3" t="n"/>
      <c r="C93" s="3" t="n"/>
      <c r="D93" s="3" t="n"/>
      <c r="E93" s="3" t="n"/>
      <c r="F93" s="2" t="n"/>
      <c r="G93" s="3" t="n"/>
      <c r="H93" s="3" t="n"/>
      <c r="I93" s="2" t="n"/>
      <c r="J93" s="3" t="n"/>
      <c r="K93">
        <f>IF(AND(ISNUMBER(A93),A93&gt;=Вводные!$B$3,A93&lt;=Вводные!$B$4),1,0)</f>
        <v>0.0</v>
      </c>
      <c r="L93">
        <f>IF(AND(K93=1,B93&lt;&gt;"",COUNTIFS(B$2:B93,B93,K$2:K93,1)=1),1,0)</f>
        <v>0.0</v>
      </c>
      <c r="M93">
        <f>IF(OR(L93=0,COUNTIF(Сводка!$A$5:$A$9,E93)=0),0,IF(AND(E93="Оплачено",ISNUMBER(F93),F93&gt;Вводные!$B$4),4,MATCH(E93,Сводка!$A$5:$A$9,0)))</f>
        <v>0.0</v>
      </c>
      <c r="N93">
        <f>IF(M93=5,1,0)</f>
        <v>0.0</v>
      </c>
      <c r="O93" t="str">
        <f>IF(L93=0,"",IF(D93&lt;=Вводные!$B$7,"быстро","медленно"))</f>
        <v/>
      </c>
      <c r="P93">
        <f>IF(AND(L93=1,M93&lt;5,H93="мы",ISNUMBER(I93),I93&lt;=Вводные!$B$4-Вводные!$B$5,I93&gt;=Вводные!$B$4-Вводные!$B$6),1,0)</f>
        <v>0.0</v>
      </c>
      <c r="Q93">
        <f>IF(AND(L93=1,M93&lt;5,H93="клиент",ISNUMBER(I93),I93&lt;=Вводные!$B$4),1,0)</f>
        <v>0.0</v>
      </c>
      <c r="R93" t="str">
        <f>IF(A93="","",IF(NOT(ISNUMBER(A93)),"дата не распознана",IF(OR(B93="",C93="",NOT(ISNUMBER(D93)),E93="",H93="",NOT(ISNUMBER(I93))),"пустое поле",IF(COUNTIF(Сводка!$A$16:$A$18,C93)=0,"неизвестный канал",IF(COUNTIF(Сводка!$A$5:$A$9,E93)=0,"неизвестный этап",IF(AND(H93&lt;&gt;"мы",H93&lt;&gt;"клиент"),"последним написал: мы или клиент",IF(D93&lt;0,"время ответа меньше нуля",IF(I93&lt;A93,"последнее сообщение раньше первого",IF(E93="Оплачено",IF(OR(NOT(ISNUMBER(F93)),NOT(ISNUMBER(G93))),"нет даты или суммы оплаты",IF(F93&lt;A93,"оплата раньше первого сообщения","")),IF(OR(F93&lt;&gt;"",G93&lt;&gt;""),"оплата указана, а этап не «Оплачено»",""))))))))))</f>
        <v/>
      </c>
      <c r="S93">
        <f>IF(R93="",0,1)</f>
        <v>0.0</v>
      </c>
    </row>
    <row r="94">
      <c r="A94" s="2" t="n"/>
      <c r="B94" s="3" t="n"/>
      <c r="C94" s="3" t="n"/>
      <c r="D94" s="3" t="n"/>
      <c r="E94" s="3" t="n"/>
      <c r="F94" s="2" t="n"/>
      <c r="G94" s="3" t="n"/>
      <c r="H94" s="3" t="n"/>
      <c r="I94" s="2" t="n"/>
      <c r="J94" s="3" t="n"/>
      <c r="K94">
        <f>IF(AND(ISNUMBER(A94),A94&gt;=Вводные!$B$3,A94&lt;=Вводные!$B$4),1,0)</f>
        <v>0.0</v>
      </c>
      <c r="L94">
        <f>IF(AND(K94=1,B94&lt;&gt;"",COUNTIFS(B$2:B94,B94,K$2:K94,1)=1),1,0)</f>
        <v>0.0</v>
      </c>
      <c r="M94">
        <f>IF(OR(L94=0,COUNTIF(Сводка!$A$5:$A$9,E94)=0),0,IF(AND(E94="Оплачено",ISNUMBER(F94),F94&gt;Вводные!$B$4),4,MATCH(E94,Сводка!$A$5:$A$9,0)))</f>
        <v>0.0</v>
      </c>
      <c r="N94">
        <f>IF(M94=5,1,0)</f>
        <v>0.0</v>
      </c>
      <c r="O94" t="str">
        <f>IF(L94=0,"",IF(D94&lt;=Вводные!$B$7,"быстро","медленно"))</f>
        <v/>
      </c>
      <c r="P94">
        <f>IF(AND(L94=1,M94&lt;5,H94="мы",ISNUMBER(I94),I94&lt;=Вводные!$B$4-Вводные!$B$5,I94&gt;=Вводные!$B$4-Вводные!$B$6),1,0)</f>
        <v>0.0</v>
      </c>
      <c r="Q94">
        <f>IF(AND(L94=1,M94&lt;5,H94="клиент",ISNUMBER(I94),I94&lt;=Вводные!$B$4),1,0)</f>
        <v>0.0</v>
      </c>
      <c r="R94" t="str">
        <f>IF(A94="","",IF(NOT(ISNUMBER(A94)),"дата не распознана",IF(OR(B94="",C94="",NOT(ISNUMBER(D94)),E94="",H94="",NOT(ISNUMBER(I94))),"пустое поле",IF(COUNTIF(Сводка!$A$16:$A$18,C94)=0,"неизвестный канал",IF(COUNTIF(Сводка!$A$5:$A$9,E94)=0,"неизвестный этап",IF(AND(H94&lt;&gt;"мы",H94&lt;&gt;"клиент"),"последним написал: мы или клиент",IF(D94&lt;0,"время ответа меньше нуля",IF(I94&lt;A94,"последнее сообщение раньше первого",IF(E94="Оплачено",IF(OR(NOT(ISNUMBER(F94)),NOT(ISNUMBER(G94))),"нет даты или суммы оплаты",IF(F94&lt;A94,"оплата раньше первого сообщения","")),IF(OR(F94&lt;&gt;"",G94&lt;&gt;""),"оплата указана, а этап не «Оплачено»",""))))))))))</f>
        <v/>
      </c>
      <c r="S94">
        <f>IF(R94="",0,1)</f>
        <v>0.0</v>
      </c>
    </row>
    <row r="95">
      <c r="A95" s="2" t="n"/>
      <c r="B95" s="3" t="n"/>
      <c r="C95" s="3" t="n"/>
      <c r="D95" s="3" t="n"/>
      <c r="E95" s="3" t="n"/>
      <c r="F95" s="2" t="n"/>
      <c r="G95" s="3" t="n"/>
      <c r="H95" s="3" t="n"/>
      <c r="I95" s="2" t="n"/>
      <c r="J95" s="3" t="n"/>
      <c r="K95">
        <f>IF(AND(ISNUMBER(A95),A95&gt;=Вводные!$B$3,A95&lt;=Вводные!$B$4),1,0)</f>
        <v>0.0</v>
      </c>
      <c r="L95">
        <f>IF(AND(K95=1,B95&lt;&gt;"",COUNTIFS(B$2:B95,B95,K$2:K95,1)=1),1,0)</f>
        <v>0.0</v>
      </c>
      <c r="M95">
        <f>IF(OR(L95=0,COUNTIF(Сводка!$A$5:$A$9,E95)=0),0,IF(AND(E95="Оплачено",ISNUMBER(F95),F95&gt;Вводные!$B$4),4,MATCH(E95,Сводка!$A$5:$A$9,0)))</f>
        <v>0.0</v>
      </c>
      <c r="N95">
        <f>IF(M95=5,1,0)</f>
        <v>0.0</v>
      </c>
      <c r="O95" t="str">
        <f>IF(L95=0,"",IF(D95&lt;=Вводные!$B$7,"быстро","медленно"))</f>
        <v/>
      </c>
      <c r="P95">
        <f>IF(AND(L95=1,M95&lt;5,H95="мы",ISNUMBER(I95),I95&lt;=Вводные!$B$4-Вводные!$B$5,I95&gt;=Вводные!$B$4-Вводные!$B$6),1,0)</f>
        <v>0.0</v>
      </c>
      <c r="Q95">
        <f>IF(AND(L95=1,M95&lt;5,H95="клиент",ISNUMBER(I95),I95&lt;=Вводные!$B$4),1,0)</f>
        <v>0.0</v>
      </c>
      <c r="R95" t="str">
        <f>IF(A95="","",IF(NOT(ISNUMBER(A95)),"дата не распознана",IF(OR(B95="",C95="",NOT(ISNUMBER(D95)),E95="",H95="",NOT(ISNUMBER(I95))),"пустое поле",IF(COUNTIF(Сводка!$A$16:$A$18,C95)=0,"неизвестный канал",IF(COUNTIF(Сводка!$A$5:$A$9,E95)=0,"неизвестный этап",IF(AND(H95&lt;&gt;"мы",H95&lt;&gt;"клиент"),"последним написал: мы или клиент",IF(D95&lt;0,"время ответа меньше нуля",IF(I95&lt;A95,"последнее сообщение раньше первого",IF(E95="Оплачено",IF(OR(NOT(ISNUMBER(F95)),NOT(ISNUMBER(G95))),"нет даты или суммы оплаты",IF(F95&lt;A95,"оплата раньше первого сообщения","")),IF(OR(F95&lt;&gt;"",G95&lt;&gt;""),"оплата указана, а этап не «Оплачено»",""))))))))))</f>
        <v/>
      </c>
      <c r="S95">
        <f>IF(R95="",0,1)</f>
        <v>0.0</v>
      </c>
    </row>
    <row r="96">
      <c r="A96" s="2" t="n"/>
      <c r="B96" s="3" t="n"/>
      <c r="C96" s="3" t="n"/>
      <c r="D96" s="3" t="n"/>
      <c r="E96" s="3" t="n"/>
      <c r="F96" s="2" t="n"/>
      <c r="G96" s="3" t="n"/>
      <c r="H96" s="3" t="n"/>
      <c r="I96" s="2" t="n"/>
      <c r="J96" s="3" t="n"/>
      <c r="K96">
        <f>IF(AND(ISNUMBER(A96),A96&gt;=Вводные!$B$3,A96&lt;=Вводные!$B$4),1,0)</f>
        <v>0.0</v>
      </c>
      <c r="L96">
        <f>IF(AND(K96=1,B96&lt;&gt;"",COUNTIFS(B$2:B96,B96,K$2:K96,1)=1),1,0)</f>
        <v>0.0</v>
      </c>
      <c r="M96">
        <f>IF(OR(L96=0,COUNTIF(Сводка!$A$5:$A$9,E96)=0),0,IF(AND(E96="Оплачено",ISNUMBER(F96),F96&gt;Вводные!$B$4),4,MATCH(E96,Сводка!$A$5:$A$9,0)))</f>
        <v>0.0</v>
      </c>
      <c r="N96">
        <f>IF(M96=5,1,0)</f>
        <v>0.0</v>
      </c>
      <c r="O96" t="str">
        <f>IF(L96=0,"",IF(D96&lt;=Вводные!$B$7,"быстро","медленно"))</f>
        <v/>
      </c>
      <c r="P96">
        <f>IF(AND(L96=1,M96&lt;5,H96="мы",ISNUMBER(I96),I96&lt;=Вводные!$B$4-Вводные!$B$5,I96&gt;=Вводные!$B$4-Вводные!$B$6),1,0)</f>
        <v>0.0</v>
      </c>
      <c r="Q96">
        <f>IF(AND(L96=1,M96&lt;5,H96="клиент",ISNUMBER(I96),I96&lt;=Вводные!$B$4),1,0)</f>
        <v>0.0</v>
      </c>
      <c r="R96" t="str">
        <f>IF(A96="","",IF(NOT(ISNUMBER(A96)),"дата не распознана",IF(OR(B96="",C96="",NOT(ISNUMBER(D96)),E96="",H96="",NOT(ISNUMBER(I96))),"пустое поле",IF(COUNTIF(Сводка!$A$16:$A$18,C96)=0,"неизвестный канал",IF(COUNTIF(Сводка!$A$5:$A$9,E96)=0,"неизвестный этап",IF(AND(H96&lt;&gt;"мы",H96&lt;&gt;"клиент"),"последним написал: мы или клиент",IF(D96&lt;0,"время ответа меньше нуля",IF(I96&lt;A96,"последнее сообщение раньше первого",IF(E96="Оплачено",IF(OR(NOT(ISNUMBER(F96)),NOT(ISNUMBER(G96))),"нет даты или суммы оплаты",IF(F96&lt;A96,"оплата раньше первого сообщения","")),IF(OR(F96&lt;&gt;"",G96&lt;&gt;""),"оплата указана, а этап не «Оплачено»",""))))))))))</f>
        <v/>
      </c>
      <c r="S96">
        <f>IF(R96="",0,1)</f>
        <v>0.0</v>
      </c>
    </row>
    <row r="97">
      <c r="A97" s="2" t="n"/>
      <c r="B97" s="3" t="n"/>
      <c r="C97" s="3" t="n"/>
      <c r="D97" s="3" t="n"/>
      <c r="E97" s="3" t="n"/>
      <c r="F97" s="2" t="n"/>
      <c r="G97" s="3" t="n"/>
      <c r="H97" s="3" t="n"/>
      <c r="I97" s="2" t="n"/>
      <c r="J97" s="3" t="n"/>
      <c r="K97">
        <f>IF(AND(ISNUMBER(A97),A97&gt;=Вводные!$B$3,A97&lt;=Вводные!$B$4),1,0)</f>
        <v>0.0</v>
      </c>
      <c r="L97">
        <f>IF(AND(K97=1,B97&lt;&gt;"",COUNTIFS(B$2:B97,B97,K$2:K97,1)=1),1,0)</f>
        <v>0.0</v>
      </c>
      <c r="M97">
        <f>IF(OR(L97=0,COUNTIF(Сводка!$A$5:$A$9,E97)=0),0,IF(AND(E97="Оплачено",ISNUMBER(F97),F97&gt;Вводные!$B$4),4,MATCH(E97,Сводка!$A$5:$A$9,0)))</f>
        <v>0.0</v>
      </c>
      <c r="N97">
        <f>IF(M97=5,1,0)</f>
        <v>0.0</v>
      </c>
      <c r="O97" t="str">
        <f>IF(L97=0,"",IF(D97&lt;=Вводные!$B$7,"быстро","медленно"))</f>
        <v/>
      </c>
      <c r="P97">
        <f>IF(AND(L97=1,M97&lt;5,H97="мы",ISNUMBER(I97),I97&lt;=Вводные!$B$4-Вводные!$B$5,I97&gt;=Вводные!$B$4-Вводные!$B$6),1,0)</f>
        <v>0.0</v>
      </c>
      <c r="Q97">
        <f>IF(AND(L97=1,M97&lt;5,H97="клиент",ISNUMBER(I97),I97&lt;=Вводные!$B$4),1,0)</f>
        <v>0.0</v>
      </c>
      <c r="R97" t="str">
        <f>IF(A97="","",IF(NOT(ISNUMBER(A97)),"дата не распознана",IF(OR(B97="",C97="",NOT(ISNUMBER(D97)),E97="",H97="",NOT(ISNUMBER(I97))),"пустое поле",IF(COUNTIF(Сводка!$A$16:$A$18,C97)=0,"неизвестный канал",IF(COUNTIF(Сводка!$A$5:$A$9,E97)=0,"неизвестный этап",IF(AND(H97&lt;&gt;"мы",H97&lt;&gt;"клиент"),"последним написал: мы или клиент",IF(D97&lt;0,"время ответа меньше нуля",IF(I97&lt;A97,"последнее сообщение раньше первого",IF(E97="Оплачено",IF(OR(NOT(ISNUMBER(F97)),NOT(ISNUMBER(G97))),"нет даты или суммы оплаты",IF(F97&lt;A97,"оплата раньше первого сообщения","")),IF(OR(F97&lt;&gt;"",G97&lt;&gt;""),"оплата указана, а этап не «Оплачено»",""))))))))))</f>
        <v/>
      </c>
      <c r="S97">
        <f>IF(R97="",0,1)</f>
        <v>0.0</v>
      </c>
    </row>
    <row r="98">
      <c r="A98" s="2" t="n"/>
      <c r="B98" s="3" t="n"/>
      <c r="C98" s="3" t="n"/>
      <c r="D98" s="3" t="n"/>
      <c r="E98" s="3" t="n"/>
      <c r="F98" s="2" t="n"/>
      <c r="G98" s="3" t="n"/>
      <c r="H98" s="3" t="n"/>
      <c r="I98" s="2" t="n"/>
      <c r="J98" s="3" t="n"/>
      <c r="K98">
        <f>IF(AND(ISNUMBER(A98),A98&gt;=Вводные!$B$3,A98&lt;=Вводные!$B$4),1,0)</f>
        <v>0.0</v>
      </c>
      <c r="L98">
        <f>IF(AND(K98=1,B98&lt;&gt;"",COUNTIFS(B$2:B98,B98,K$2:K98,1)=1),1,0)</f>
        <v>0.0</v>
      </c>
      <c r="M98">
        <f>IF(OR(L98=0,COUNTIF(Сводка!$A$5:$A$9,E98)=0),0,IF(AND(E98="Оплачено",ISNUMBER(F98),F98&gt;Вводные!$B$4),4,MATCH(E98,Сводка!$A$5:$A$9,0)))</f>
        <v>0.0</v>
      </c>
      <c r="N98">
        <f>IF(M98=5,1,0)</f>
        <v>0.0</v>
      </c>
      <c r="O98" t="str">
        <f>IF(L98=0,"",IF(D98&lt;=Вводные!$B$7,"быстро","медленно"))</f>
        <v/>
      </c>
      <c r="P98">
        <f>IF(AND(L98=1,M98&lt;5,H98="мы",ISNUMBER(I98),I98&lt;=Вводные!$B$4-Вводные!$B$5,I98&gt;=Вводные!$B$4-Вводные!$B$6),1,0)</f>
        <v>0.0</v>
      </c>
      <c r="Q98">
        <f>IF(AND(L98=1,M98&lt;5,H98="клиент",ISNUMBER(I98),I98&lt;=Вводные!$B$4),1,0)</f>
        <v>0.0</v>
      </c>
      <c r="R98" t="str">
        <f>IF(A98="","",IF(NOT(ISNUMBER(A98)),"дата не распознана",IF(OR(B98="",C98="",NOT(ISNUMBER(D98)),E98="",H98="",NOT(ISNUMBER(I98))),"пустое поле",IF(COUNTIF(Сводка!$A$16:$A$18,C98)=0,"неизвестный канал",IF(COUNTIF(Сводка!$A$5:$A$9,E98)=0,"неизвестный этап",IF(AND(H98&lt;&gt;"мы",H98&lt;&gt;"клиент"),"последним написал: мы или клиент",IF(D98&lt;0,"время ответа меньше нуля",IF(I98&lt;A98,"последнее сообщение раньше первого",IF(E98="Оплачено",IF(OR(NOT(ISNUMBER(F98)),NOT(ISNUMBER(G98))),"нет даты или суммы оплаты",IF(F98&lt;A98,"оплата раньше первого сообщения","")),IF(OR(F98&lt;&gt;"",G98&lt;&gt;""),"оплата указана, а этап не «Оплачено»",""))))))))))</f>
        <v/>
      </c>
      <c r="S98">
        <f>IF(R98="",0,1)</f>
        <v>0.0</v>
      </c>
    </row>
    <row r="99">
      <c r="A99" s="2" t="n"/>
      <c r="B99" s="3" t="n"/>
      <c r="C99" s="3" t="n"/>
      <c r="D99" s="3" t="n"/>
      <c r="E99" s="3" t="n"/>
      <c r="F99" s="2" t="n"/>
      <c r="G99" s="3" t="n"/>
      <c r="H99" s="3" t="n"/>
      <c r="I99" s="2" t="n"/>
      <c r="J99" s="3" t="n"/>
      <c r="K99">
        <f>IF(AND(ISNUMBER(A99),A99&gt;=Вводные!$B$3,A99&lt;=Вводные!$B$4),1,0)</f>
        <v>0.0</v>
      </c>
      <c r="L99">
        <f>IF(AND(K99=1,B99&lt;&gt;"",COUNTIFS(B$2:B99,B99,K$2:K99,1)=1),1,0)</f>
        <v>0.0</v>
      </c>
      <c r="M99">
        <f>IF(OR(L99=0,COUNTIF(Сводка!$A$5:$A$9,E99)=0),0,IF(AND(E99="Оплачено",ISNUMBER(F99),F99&gt;Вводные!$B$4),4,MATCH(E99,Сводка!$A$5:$A$9,0)))</f>
        <v>0.0</v>
      </c>
      <c r="N99">
        <f>IF(M99=5,1,0)</f>
        <v>0.0</v>
      </c>
      <c r="O99" t="str">
        <f>IF(L99=0,"",IF(D99&lt;=Вводные!$B$7,"быстро","медленно"))</f>
        <v/>
      </c>
      <c r="P99">
        <f>IF(AND(L99=1,M99&lt;5,H99="мы",ISNUMBER(I99),I99&lt;=Вводные!$B$4-Вводные!$B$5,I99&gt;=Вводные!$B$4-Вводные!$B$6),1,0)</f>
        <v>0.0</v>
      </c>
      <c r="Q99">
        <f>IF(AND(L99=1,M99&lt;5,H99="клиент",ISNUMBER(I99),I99&lt;=Вводные!$B$4),1,0)</f>
        <v>0.0</v>
      </c>
      <c r="R99" t="str">
        <f>IF(A99="","",IF(NOT(ISNUMBER(A99)),"дата не распознана",IF(OR(B99="",C99="",NOT(ISNUMBER(D99)),E99="",H99="",NOT(ISNUMBER(I99))),"пустое поле",IF(COUNTIF(Сводка!$A$16:$A$18,C99)=0,"неизвестный канал",IF(COUNTIF(Сводка!$A$5:$A$9,E99)=0,"неизвестный этап",IF(AND(H99&lt;&gt;"мы",H99&lt;&gt;"клиент"),"последним написал: мы или клиент",IF(D99&lt;0,"время ответа меньше нуля",IF(I99&lt;A99,"последнее сообщение раньше первого",IF(E99="Оплачено",IF(OR(NOT(ISNUMBER(F99)),NOT(ISNUMBER(G99))),"нет даты или суммы оплаты",IF(F99&lt;A99,"оплата раньше первого сообщения","")),IF(OR(F99&lt;&gt;"",G99&lt;&gt;""),"оплата указана, а этап не «Оплачено»",""))))))))))</f>
        <v/>
      </c>
      <c r="S99">
        <f>IF(R99="",0,1)</f>
        <v>0.0</v>
      </c>
    </row>
    <row r="100">
      <c r="A100" s="2" t="n"/>
      <c r="B100" s="3" t="n"/>
      <c r="C100" s="3" t="n"/>
      <c r="D100" s="3" t="n"/>
      <c r="E100" s="3" t="n"/>
      <c r="F100" s="2" t="n"/>
      <c r="G100" s="3" t="n"/>
      <c r="H100" s="3" t="n"/>
      <c r="I100" s="2" t="n"/>
      <c r="J100" s="3" t="n"/>
      <c r="K100">
        <f>IF(AND(ISNUMBER(A100),A100&gt;=Вводные!$B$3,A100&lt;=Вводные!$B$4),1,0)</f>
        <v>0.0</v>
      </c>
      <c r="L100">
        <f>IF(AND(K100=1,B100&lt;&gt;"",COUNTIFS(B$2:B100,B100,K$2:K100,1)=1),1,0)</f>
        <v>0.0</v>
      </c>
      <c r="M100">
        <f>IF(OR(L100=0,COUNTIF(Сводка!$A$5:$A$9,E100)=0),0,IF(AND(E100="Оплачено",ISNUMBER(F100),F100&gt;Вводные!$B$4),4,MATCH(E100,Сводка!$A$5:$A$9,0)))</f>
        <v>0.0</v>
      </c>
      <c r="N100">
        <f>IF(M100=5,1,0)</f>
        <v>0.0</v>
      </c>
      <c r="O100" t="str">
        <f>IF(L100=0,"",IF(D100&lt;=Вводные!$B$7,"быстро","медленно"))</f>
        <v/>
      </c>
      <c r="P100">
        <f>IF(AND(L100=1,M100&lt;5,H100="мы",ISNUMBER(I100),I100&lt;=Вводные!$B$4-Вводные!$B$5,I100&gt;=Вводные!$B$4-Вводные!$B$6),1,0)</f>
        <v>0.0</v>
      </c>
      <c r="Q100">
        <f>IF(AND(L100=1,M100&lt;5,H100="клиент",ISNUMBER(I100),I100&lt;=Вводные!$B$4),1,0)</f>
        <v>0.0</v>
      </c>
      <c r="R100" t="str">
        <f>IF(A100="","",IF(NOT(ISNUMBER(A100)),"дата не распознана",IF(OR(B100="",C100="",NOT(ISNUMBER(D100)),E100="",H100="",NOT(ISNUMBER(I100))),"пустое поле",IF(COUNTIF(Сводка!$A$16:$A$18,C100)=0,"неизвестный канал",IF(COUNTIF(Сводка!$A$5:$A$9,E100)=0,"неизвестный этап",IF(AND(H100&lt;&gt;"мы",H100&lt;&gt;"клиент"),"последним написал: мы или клиент",IF(D100&lt;0,"время ответа меньше нуля",IF(I100&lt;A100,"последнее сообщение раньше первого",IF(E100="Оплачено",IF(OR(NOT(ISNUMBER(F100)),NOT(ISNUMBER(G100))),"нет даты или суммы оплаты",IF(F100&lt;A100,"оплата раньше первого сообщения","")),IF(OR(F100&lt;&gt;"",G100&lt;&gt;""),"оплата указана, а этап не «Оплачено»",""))))))))))</f>
        <v/>
      </c>
      <c r="S100">
        <f>IF(R100="",0,1)</f>
        <v>0.0</v>
      </c>
    </row>
    <row r="101">
      <c r="A101" s="2" t="n"/>
      <c r="B101" s="3" t="n"/>
      <c r="C101" s="3" t="n"/>
      <c r="D101" s="3" t="n"/>
      <c r="E101" s="3" t="n"/>
      <c r="F101" s="2" t="n"/>
      <c r="G101" s="3" t="n"/>
      <c r="H101" s="3" t="n"/>
      <c r="I101" s="2" t="n"/>
      <c r="J101" s="3" t="n"/>
      <c r="K101">
        <f>IF(AND(ISNUMBER(A101),A101&gt;=Вводные!$B$3,A101&lt;=Вводные!$B$4),1,0)</f>
        <v>0.0</v>
      </c>
      <c r="L101">
        <f>IF(AND(K101=1,B101&lt;&gt;"",COUNTIFS(B$2:B101,B101,K$2:K101,1)=1),1,0)</f>
        <v>0.0</v>
      </c>
      <c r="M101">
        <f>IF(OR(L101=0,COUNTIF(Сводка!$A$5:$A$9,E101)=0),0,IF(AND(E101="Оплачено",ISNUMBER(F101),F101&gt;Вводные!$B$4),4,MATCH(E101,Сводка!$A$5:$A$9,0)))</f>
        <v>0.0</v>
      </c>
      <c r="N101">
        <f>IF(M101=5,1,0)</f>
        <v>0.0</v>
      </c>
      <c r="O101" t="str">
        <f>IF(L101=0,"",IF(D101&lt;=Вводные!$B$7,"быстро","медленно"))</f>
        <v/>
      </c>
      <c r="P101">
        <f>IF(AND(L101=1,M101&lt;5,H101="мы",ISNUMBER(I101),I101&lt;=Вводные!$B$4-Вводные!$B$5,I101&gt;=Вводные!$B$4-Вводные!$B$6),1,0)</f>
        <v>0.0</v>
      </c>
      <c r="Q101">
        <f>IF(AND(L101=1,M101&lt;5,H101="клиент",ISNUMBER(I101),I101&lt;=Вводные!$B$4),1,0)</f>
        <v>0.0</v>
      </c>
      <c r="R101" t="str">
        <f>IF(A101="","",IF(NOT(ISNUMBER(A101)),"дата не распознана",IF(OR(B101="",C101="",NOT(ISNUMBER(D101)),E101="",H101="",NOT(ISNUMBER(I101))),"пустое поле",IF(COUNTIF(Сводка!$A$16:$A$18,C101)=0,"неизвестный канал",IF(COUNTIF(Сводка!$A$5:$A$9,E101)=0,"неизвестный этап",IF(AND(H101&lt;&gt;"мы",H101&lt;&gt;"клиент"),"последним написал: мы или клиент",IF(D101&lt;0,"время ответа меньше нуля",IF(I101&lt;A101,"последнее сообщение раньше первого",IF(E101="Оплачено",IF(OR(NOT(ISNUMBER(F101)),NOT(ISNUMBER(G101))),"нет даты или суммы оплаты",IF(F101&lt;A101,"оплата раньше первого сообщения","")),IF(OR(F101&lt;&gt;"",G101&lt;&gt;""),"оплата указана, а этап не «Оплачено»",""))))))))))</f>
        <v/>
      </c>
      <c r="S101">
        <f>IF(R101="",0,1)</f>
        <v>0.0</v>
      </c>
    </row>
    <row r="102">
      <c r="A102" s="2" t="n"/>
      <c r="B102" s="3" t="n"/>
      <c r="C102" s="3" t="n"/>
      <c r="D102" s="3" t="n"/>
      <c r="E102" s="3" t="n"/>
      <c r="F102" s="2" t="n"/>
      <c r="G102" s="3" t="n"/>
      <c r="H102" s="3" t="n"/>
      <c r="I102" s="2" t="n"/>
      <c r="J102" s="3" t="n"/>
      <c r="K102">
        <f>IF(AND(ISNUMBER(A102),A102&gt;=Вводные!$B$3,A102&lt;=Вводные!$B$4),1,0)</f>
        <v>0.0</v>
      </c>
      <c r="L102">
        <f>IF(AND(K102=1,B102&lt;&gt;"",COUNTIFS(B$2:B102,B102,K$2:K102,1)=1),1,0)</f>
        <v>0.0</v>
      </c>
      <c r="M102">
        <f>IF(OR(L102=0,COUNTIF(Сводка!$A$5:$A$9,E102)=0),0,IF(AND(E102="Оплачено",ISNUMBER(F102),F102&gt;Вводные!$B$4),4,MATCH(E102,Сводка!$A$5:$A$9,0)))</f>
        <v>0.0</v>
      </c>
      <c r="N102">
        <f>IF(M102=5,1,0)</f>
        <v>0.0</v>
      </c>
      <c r="O102" t="str">
        <f>IF(L102=0,"",IF(D102&lt;=Вводные!$B$7,"быстро","медленно"))</f>
        <v/>
      </c>
      <c r="P102">
        <f>IF(AND(L102=1,M102&lt;5,H102="мы",ISNUMBER(I102),I102&lt;=Вводные!$B$4-Вводные!$B$5,I102&gt;=Вводные!$B$4-Вводные!$B$6),1,0)</f>
        <v>0.0</v>
      </c>
      <c r="Q102">
        <f>IF(AND(L102=1,M102&lt;5,H102="клиент",ISNUMBER(I102),I102&lt;=Вводные!$B$4),1,0)</f>
        <v>0.0</v>
      </c>
      <c r="R102" t="str">
        <f>IF(A102="","",IF(NOT(ISNUMBER(A102)),"дата не распознана",IF(OR(B102="",C102="",NOT(ISNUMBER(D102)),E102="",H102="",NOT(ISNUMBER(I102))),"пустое поле",IF(COUNTIF(Сводка!$A$16:$A$18,C102)=0,"неизвестный канал",IF(COUNTIF(Сводка!$A$5:$A$9,E102)=0,"неизвестный этап",IF(AND(H102&lt;&gt;"мы",H102&lt;&gt;"клиент"),"последним написал: мы или клиент",IF(D102&lt;0,"время ответа меньше нуля",IF(I102&lt;A102,"последнее сообщение раньше первого",IF(E102="Оплачено",IF(OR(NOT(ISNUMBER(F102)),NOT(ISNUMBER(G102))),"нет даты или суммы оплаты",IF(F102&lt;A102,"оплата раньше первого сообщения","")),IF(OR(F102&lt;&gt;"",G102&lt;&gt;""),"оплата указана, а этап не «Оплачено»",""))))))))))</f>
        <v/>
      </c>
      <c r="S102">
        <f>IF(R102="",0,1)</f>
        <v>0.0</v>
      </c>
    </row>
    <row r="103">
      <c r="A103" s="2" t="n"/>
      <c r="B103" s="3" t="n"/>
      <c r="C103" s="3" t="n"/>
      <c r="D103" s="3" t="n"/>
      <c r="E103" s="3" t="n"/>
      <c r="F103" s="2" t="n"/>
      <c r="G103" s="3" t="n"/>
      <c r="H103" s="3" t="n"/>
      <c r="I103" s="2" t="n"/>
      <c r="J103" s="3" t="n"/>
      <c r="K103">
        <f>IF(AND(ISNUMBER(A103),A103&gt;=Вводные!$B$3,A103&lt;=Вводные!$B$4),1,0)</f>
        <v>0.0</v>
      </c>
      <c r="L103">
        <f>IF(AND(K103=1,B103&lt;&gt;"",COUNTIFS(B$2:B103,B103,K$2:K103,1)=1),1,0)</f>
        <v>0.0</v>
      </c>
      <c r="M103">
        <f>IF(OR(L103=0,COUNTIF(Сводка!$A$5:$A$9,E103)=0),0,IF(AND(E103="Оплачено",ISNUMBER(F103),F103&gt;Вводные!$B$4),4,MATCH(E103,Сводка!$A$5:$A$9,0)))</f>
        <v>0.0</v>
      </c>
      <c r="N103">
        <f>IF(M103=5,1,0)</f>
        <v>0.0</v>
      </c>
      <c r="O103" t="str">
        <f>IF(L103=0,"",IF(D103&lt;=Вводные!$B$7,"быстро","медленно"))</f>
        <v/>
      </c>
      <c r="P103">
        <f>IF(AND(L103=1,M103&lt;5,H103="мы",ISNUMBER(I103),I103&lt;=Вводные!$B$4-Вводные!$B$5,I103&gt;=Вводные!$B$4-Вводные!$B$6),1,0)</f>
        <v>0.0</v>
      </c>
      <c r="Q103">
        <f>IF(AND(L103=1,M103&lt;5,H103="клиент",ISNUMBER(I103),I103&lt;=Вводные!$B$4),1,0)</f>
        <v>0.0</v>
      </c>
      <c r="R103" t="str">
        <f>IF(A103="","",IF(NOT(ISNUMBER(A103)),"дата не распознана",IF(OR(B103="",C103="",NOT(ISNUMBER(D103)),E103="",H103="",NOT(ISNUMBER(I103))),"пустое поле",IF(COUNTIF(Сводка!$A$16:$A$18,C103)=0,"неизвестный канал",IF(COUNTIF(Сводка!$A$5:$A$9,E103)=0,"неизвестный этап",IF(AND(H103&lt;&gt;"мы",H103&lt;&gt;"клиент"),"последним написал: мы или клиент",IF(D103&lt;0,"время ответа меньше нуля",IF(I103&lt;A103,"последнее сообщение раньше первого",IF(E103="Оплачено",IF(OR(NOT(ISNUMBER(F103)),NOT(ISNUMBER(G103))),"нет даты или суммы оплаты",IF(F103&lt;A103,"оплата раньше первого сообщения","")),IF(OR(F103&lt;&gt;"",G103&lt;&gt;""),"оплата указана, а этап не «Оплачено»",""))))))))))</f>
        <v/>
      </c>
      <c r="S103">
        <f>IF(R103="",0,1)</f>
        <v>0.0</v>
      </c>
    </row>
    <row r="104">
      <c r="A104" s="2" t="n"/>
      <c r="B104" s="3" t="n"/>
      <c r="C104" s="3" t="n"/>
      <c r="D104" s="3" t="n"/>
      <c r="E104" s="3" t="n"/>
      <c r="F104" s="2" t="n"/>
      <c r="G104" s="3" t="n"/>
      <c r="H104" s="3" t="n"/>
      <c r="I104" s="2" t="n"/>
      <c r="J104" s="3" t="n"/>
      <c r="K104">
        <f>IF(AND(ISNUMBER(A104),A104&gt;=Вводные!$B$3,A104&lt;=Вводные!$B$4),1,0)</f>
        <v>0.0</v>
      </c>
      <c r="L104">
        <f>IF(AND(K104=1,B104&lt;&gt;"",COUNTIFS(B$2:B104,B104,K$2:K104,1)=1),1,0)</f>
        <v>0.0</v>
      </c>
      <c r="M104">
        <f>IF(OR(L104=0,COUNTIF(Сводка!$A$5:$A$9,E104)=0),0,IF(AND(E104="Оплачено",ISNUMBER(F104),F104&gt;Вводные!$B$4),4,MATCH(E104,Сводка!$A$5:$A$9,0)))</f>
        <v>0.0</v>
      </c>
      <c r="N104">
        <f>IF(M104=5,1,0)</f>
        <v>0.0</v>
      </c>
      <c r="O104" t="str">
        <f>IF(L104=0,"",IF(D104&lt;=Вводные!$B$7,"быстро","медленно"))</f>
        <v/>
      </c>
      <c r="P104">
        <f>IF(AND(L104=1,M104&lt;5,H104="мы",ISNUMBER(I104),I104&lt;=Вводные!$B$4-Вводные!$B$5,I104&gt;=Вводные!$B$4-Вводные!$B$6),1,0)</f>
        <v>0.0</v>
      </c>
      <c r="Q104">
        <f>IF(AND(L104=1,M104&lt;5,H104="клиент",ISNUMBER(I104),I104&lt;=Вводные!$B$4),1,0)</f>
        <v>0.0</v>
      </c>
      <c r="R104" t="str">
        <f>IF(A104="","",IF(NOT(ISNUMBER(A104)),"дата не распознана",IF(OR(B104="",C104="",NOT(ISNUMBER(D104)),E104="",H104="",NOT(ISNUMBER(I104))),"пустое поле",IF(COUNTIF(Сводка!$A$16:$A$18,C104)=0,"неизвестный канал",IF(COUNTIF(Сводка!$A$5:$A$9,E104)=0,"неизвестный этап",IF(AND(H104&lt;&gt;"мы",H104&lt;&gt;"клиент"),"последним написал: мы или клиент",IF(D104&lt;0,"время ответа меньше нуля",IF(I104&lt;A104,"последнее сообщение раньше первого",IF(E104="Оплачено",IF(OR(NOT(ISNUMBER(F104)),NOT(ISNUMBER(G104))),"нет даты или суммы оплаты",IF(F104&lt;A104,"оплата раньше первого сообщения","")),IF(OR(F104&lt;&gt;"",G104&lt;&gt;""),"оплата указана, а этап не «Оплачено»",""))))))))))</f>
        <v/>
      </c>
      <c r="S104">
        <f>IF(R104="",0,1)</f>
        <v>0.0</v>
      </c>
    </row>
    <row r="105">
      <c r="A105" s="2" t="n"/>
      <c r="B105" s="3" t="n"/>
      <c r="C105" s="3" t="n"/>
      <c r="D105" s="3" t="n"/>
      <c r="E105" s="3" t="n"/>
      <c r="F105" s="2" t="n"/>
      <c r="G105" s="3" t="n"/>
      <c r="H105" s="3" t="n"/>
      <c r="I105" s="2" t="n"/>
      <c r="J105" s="3" t="n"/>
      <c r="K105">
        <f>IF(AND(ISNUMBER(A105),A105&gt;=Вводные!$B$3,A105&lt;=Вводные!$B$4),1,0)</f>
        <v>0.0</v>
      </c>
      <c r="L105">
        <f>IF(AND(K105=1,B105&lt;&gt;"",COUNTIFS(B$2:B105,B105,K$2:K105,1)=1),1,0)</f>
        <v>0.0</v>
      </c>
      <c r="M105">
        <f>IF(OR(L105=0,COUNTIF(Сводка!$A$5:$A$9,E105)=0),0,IF(AND(E105="Оплачено",ISNUMBER(F105),F105&gt;Вводные!$B$4),4,MATCH(E105,Сводка!$A$5:$A$9,0)))</f>
        <v>0.0</v>
      </c>
      <c r="N105">
        <f>IF(M105=5,1,0)</f>
        <v>0.0</v>
      </c>
      <c r="O105" t="str">
        <f>IF(L105=0,"",IF(D105&lt;=Вводные!$B$7,"быстро","медленно"))</f>
        <v/>
      </c>
      <c r="P105">
        <f>IF(AND(L105=1,M105&lt;5,H105="мы",ISNUMBER(I105),I105&lt;=Вводные!$B$4-Вводные!$B$5,I105&gt;=Вводные!$B$4-Вводные!$B$6),1,0)</f>
        <v>0.0</v>
      </c>
      <c r="Q105">
        <f>IF(AND(L105=1,M105&lt;5,H105="клиент",ISNUMBER(I105),I105&lt;=Вводные!$B$4),1,0)</f>
        <v>0.0</v>
      </c>
      <c r="R105" t="str">
        <f>IF(A105="","",IF(NOT(ISNUMBER(A105)),"дата не распознана",IF(OR(B105="",C105="",NOT(ISNUMBER(D105)),E105="",H105="",NOT(ISNUMBER(I105))),"пустое поле",IF(COUNTIF(Сводка!$A$16:$A$18,C105)=0,"неизвестный канал",IF(COUNTIF(Сводка!$A$5:$A$9,E105)=0,"неизвестный этап",IF(AND(H105&lt;&gt;"мы",H105&lt;&gt;"клиент"),"последним написал: мы или клиент",IF(D105&lt;0,"время ответа меньше нуля",IF(I105&lt;A105,"последнее сообщение раньше первого",IF(E105="Оплачено",IF(OR(NOT(ISNUMBER(F105)),NOT(ISNUMBER(G105))),"нет даты или суммы оплаты",IF(F105&lt;A105,"оплата раньше первого сообщения","")),IF(OR(F105&lt;&gt;"",G105&lt;&gt;""),"оплата указана, а этап не «Оплачено»",""))))))))))</f>
        <v/>
      </c>
      <c r="S105">
        <f>IF(R105="",0,1)</f>
        <v>0.0</v>
      </c>
    </row>
    <row r="106">
      <c r="A106" s="2" t="n"/>
      <c r="B106" s="3" t="n"/>
      <c r="C106" s="3" t="n"/>
      <c r="D106" s="3" t="n"/>
      <c r="E106" s="3" t="n"/>
      <c r="F106" s="2" t="n"/>
      <c r="G106" s="3" t="n"/>
      <c r="H106" s="3" t="n"/>
      <c r="I106" s="2" t="n"/>
      <c r="J106" s="3" t="n"/>
      <c r="K106">
        <f>IF(AND(ISNUMBER(A106),A106&gt;=Вводные!$B$3,A106&lt;=Вводные!$B$4),1,0)</f>
        <v>0.0</v>
      </c>
      <c r="L106">
        <f>IF(AND(K106=1,B106&lt;&gt;"",COUNTIFS(B$2:B106,B106,K$2:K106,1)=1),1,0)</f>
        <v>0.0</v>
      </c>
      <c r="M106">
        <f>IF(OR(L106=0,COUNTIF(Сводка!$A$5:$A$9,E106)=0),0,IF(AND(E106="Оплачено",ISNUMBER(F106),F106&gt;Вводные!$B$4),4,MATCH(E106,Сводка!$A$5:$A$9,0)))</f>
        <v>0.0</v>
      </c>
      <c r="N106">
        <f>IF(M106=5,1,0)</f>
        <v>0.0</v>
      </c>
      <c r="O106" t="str">
        <f>IF(L106=0,"",IF(D106&lt;=Вводные!$B$7,"быстро","медленно"))</f>
        <v/>
      </c>
      <c r="P106">
        <f>IF(AND(L106=1,M106&lt;5,H106="мы",ISNUMBER(I106),I106&lt;=Вводные!$B$4-Вводные!$B$5,I106&gt;=Вводные!$B$4-Вводные!$B$6),1,0)</f>
        <v>0.0</v>
      </c>
      <c r="Q106">
        <f>IF(AND(L106=1,M106&lt;5,H106="клиент",ISNUMBER(I106),I106&lt;=Вводные!$B$4),1,0)</f>
        <v>0.0</v>
      </c>
      <c r="R106" t="str">
        <f>IF(A106="","",IF(NOT(ISNUMBER(A106)),"дата не распознана",IF(OR(B106="",C106="",NOT(ISNUMBER(D106)),E106="",H106="",NOT(ISNUMBER(I106))),"пустое поле",IF(COUNTIF(Сводка!$A$16:$A$18,C106)=0,"неизвестный канал",IF(COUNTIF(Сводка!$A$5:$A$9,E106)=0,"неизвестный этап",IF(AND(H106&lt;&gt;"мы",H106&lt;&gt;"клиент"),"последним написал: мы или клиент",IF(D106&lt;0,"время ответа меньше нуля",IF(I106&lt;A106,"последнее сообщение раньше первого",IF(E106="Оплачено",IF(OR(NOT(ISNUMBER(F106)),NOT(ISNUMBER(G106))),"нет даты или суммы оплаты",IF(F106&lt;A106,"оплата раньше первого сообщения","")),IF(OR(F106&lt;&gt;"",G106&lt;&gt;""),"оплата указана, а этап не «Оплачено»",""))))))))))</f>
        <v/>
      </c>
      <c r="S106">
        <f>IF(R106="",0,1)</f>
        <v>0.0</v>
      </c>
    </row>
    <row r="107">
      <c r="A107" s="2" t="n"/>
      <c r="B107" s="3" t="n"/>
      <c r="C107" s="3" t="n"/>
      <c r="D107" s="3" t="n"/>
      <c r="E107" s="3" t="n"/>
      <c r="F107" s="2" t="n"/>
      <c r="G107" s="3" t="n"/>
      <c r="H107" s="3" t="n"/>
      <c r="I107" s="2" t="n"/>
      <c r="J107" s="3" t="n"/>
      <c r="K107">
        <f>IF(AND(ISNUMBER(A107),A107&gt;=Вводные!$B$3,A107&lt;=Вводные!$B$4),1,0)</f>
        <v>0.0</v>
      </c>
      <c r="L107">
        <f>IF(AND(K107=1,B107&lt;&gt;"",COUNTIFS(B$2:B107,B107,K$2:K107,1)=1),1,0)</f>
        <v>0.0</v>
      </c>
      <c r="M107">
        <f>IF(OR(L107=0,COUNTIF(Сводка!$A$5:$A$9,E107)=0),0,IF(AND(E107="Оплачено",ISNUMBER(F107),F107&gt;Вводные!$B$4),4,MATCH(E107,Сводка!$A$5:$A$9,0)))</f>
        <v>0.0</v>
      </c>
      <c r="N107">
        <f>IF(M107=5,1,0)</f>
        <v>0.0</v>
      </c>
      <c r="O107" t="str">
        <f>IF(L107=0,"",IF(D107&lt;=Вводные!$B$7,"быстро","медленно"))</f>
        <v/>
      </c>
      <c r="P107">
        <f>IF(AND(L107=1,M107&lt;5,H107="мы",ISNUMBER(I107),I107&lt;=Вводные!$B$4-Вводные!$B$5,I107&gt;=Вводные!$B$4-Вводные!$B$6),1,0)</f>
        <v>0.0</v>
      </c>
      <c r="Q107">
        <f>IF(AND(L107=1,M107&lt;5,H107="клиент",ISNUMBER(I107),I107&lt;=Вводные!$B$4),1,0)</f>
        <v>0.0</v>
      </c>
      <c r="R107" t="str">
        <f>IF(A107="","",IF(NOT(ISNUMBER(A107)),"дата не распознана",IF(OR(B107="",C107="",NOT(ISNUMBER(D107)),E107="",H107="",NOT(ISNUMBER(I107))),"пустое поле",IF(COUNTIF(Сводка!$A$16:$A$18,C107)=0,"неизвестный канал",IF(COUNTIF(Сводка!$A$5:$A$9,E107)=0,"неизвестный этап",IF(AND(H107&lt;&gt;"мы",H107&lt;&gt;"клиент"),"последним написал: мы или клиент",IF(D107&lt;0,"время ответа меньше нуля",IF(I107&lt;A107,"последнее сообщение раньше первого",IF(E107="Оплачено",IF(OR(NOT(ISNUMBER(F107)),NOT(ISNUMBER(G107))),"нет даты или суммы оплаты",IF(F107&lt;A107,"оплата раньше первого сообщения","")),IF(OR(F107&lt;&gt;"",G107&lt;&gt;""),"оплата указана, а этап не «Оплачено»",""))))))))))</f>
        <v/>
      </c>
      <c r="S107">
        <f>IF(R107="",0,1)</f>
        <v>0.0</v>
      </c>
    </row>
    <row r="108">
      <c r="A108" s="2" t="n"/>
      <c r="B108" s="3" t="n"/>
      <c r="C108" s="3" t="n"/>
      <c r="D108" s="3" t="n"/>
      <c r="E108" s="3" t="n"/>
      <c r="F108" s="2" t="n"/>
      <c r="G108" s="3" t="n"/>
      <c r="H108" s="3" t="n"/>
      <c r="I108" s="2" t="n"/>
      <c r="J108" s="3" t="n"/>
      <c r="K108">
        <f>IF(AND(ISNUMBER(A108),A108&gt;=Вводные!$B$3,A108&lt;=Вводные!$B$4),1,0)</f>
        <v>0.0</v>
      </c>
      <c r="L108">
        <f>IF(AND(K108=1,B108&lt;&gt;"",COUNTIFS(B$2:B108,B108,K$2:K108,1)=1),1,0)</f>
        <v>0.0</v>
      </c>
      <c r="M108">
        <f>IF(OR(L108=0,COUNTIF(Сводка!$A$5:$A$9,E108)=0),0,IF(AND(E108="Оплачено",ISNUMBER(F108),F108&gt;Вводные!$B$4),4,MATCH(E108,Сводка!$A$5:$A$9,0)))</f>
        <v>0.0</v>
      </c>
      <c r="N108">
        <f>IF(M108=5,1,0)</f>
        <v>0.0</v>
      </c>
      <c r="O108" t="str">
        <f>IF(L108=0,"",IF(D108&lt;=Вводные!$B$7,"быстро","медленно"))</f>
        <v/>
      </c>
      <c r="P108">
        <f>IF(AND(L108=1,M108&lt;5,H108="мы",ISNUMBER(I108),I108&lt;=Вводные!$B$4-Вводные!$B$5,I108&gt;=Вводные!$B$4-Вводные!$B$6),1,0)</f>
        <v>0.0</v>
      </c>
      <c r="Q108">
        <f>IF(AND(L108=1,M108&lt;5,H108="клиент",ISNUMBER(I108),I108&lt;=Вводные!$B$4),1,0)</f>
        <v>0.0</v>
      </c>
      <c r="R108" t="str">
        <f>IF(A108="","",IF(NOT(ISNUMBER(A108)),"дата не распознана",IF(OR(B108="",C108="",NOT(ISNUMBER(D108)),E108="",H108="",NOT(ISNUMBER(I108))),"пустое поле",IF(COUNTIF(Сводка!$A$16:$A$18,C108)=0,"неизвестный канал",IF(COUNTIF(Сводка!$A$5:$A$9,E108)=0,"неизвестный этап",IF(AND(H108&lt;&gt;"мы",H108&lt;&gt;"клиент"),"последним написал: мы или клиент",IF(D108&lt;0,"время ответа меньше нуля",IF(I108&lt;A108,"последнее сообщение раньше первого",IF(E108="Оплачено",IF(OR(NOT(ISNUMBER(F108)),NOT(ISNUMBER(G108))),"нет даты или суммы оплаты",IF(F108&lt;A108,"оплата раньше первого сообщения","")),IF(OR(F108&lt;&gt;"",G108&lt;&gt;""),"оплата указана, а этап не «Оплачено»",""))))))))))</f>
        <v/>
      </c>
      <c r="S108">
        <f>IF(R108="",0,1)</f>
        <v>0.0</v>
      </c>
    </row>
    <row r="109">
      <c r="A109" s="2" t="n"/>
      <c r="B109" s="3" t="n"/>
      <c r="C109" s="3" t="n"/>
      <c r="D109" s="3" t="n"/>
      <c r="E109" s="3" t="n"/>
      <c r="F109" s="2" t="n"/>
      <c r="G109" s="3" t="n"/>
      <c r="H109" s="3" t="n"/>
      <c r="I109" s="2" t="n"/>
      <c r="J109" s="3" t="n"/>
      <c r="K109">
        <f>IF(AND(ISNUMBER(A109),A109&gt;=Вводные!$B$3,A109&lt;=Вводные!$B$4),1,0)</f>
        <v>0.0</v>
      </c>
      <c r="L109">
        <f>IF(AND(K109=1,B109&lt;&gt;"",COUNTIFS(B$2:B109,B109,K$2:K109,1)=1),1,0)</f>
        <v>0.0</v>
      </c>
      <c r="M109">
        <f>IF(OR(L109=0,COUNTIF(Сводка!$A$5:$A$9,E109)=0),0,IF(AND(E109="Оплачено",ISNUMBER(F109),F109&gt;Вводные!$B$4),4,MATCH(E109,Сводка!$A$5:$A$9,0)))</f>
        <v>0.0</v>
      </c>
      <c r="N109">
        <f>IF(M109=5,1,0)</f>
        <v>0.0</v>
      </c>
      <c r="O109" t="str">
        <f>IF(L109=0,"",IF(D109&lt;=Вводные!$B$7,"быстро","медленно"))</f>
        <v/>
      </c>
      <c r="P109">
        <f>IF(AND(L109=1,M109&lt;5,H109="мы",ISNUMBER(I109),I109&lt;=Вводные!$B$4-Вводные!$B$5,I109&gt;=Вводные!$B$4-Вводные!$B$6),1,0)</f>
        <v>0.0</v>
      </c>
      <c r="Q109">
        <f>IF(AND(L109=1,M109&lt;5,H109="клиент",ISNUMBER(I109),I109&lt;=Вводные!$B$4),1,0)</f>
        <v>0.0</v>
      </c>
      <c r="R109" t="str">
        <f>IF(A109="","",IF(NOT(ISNUMBER(A109)),"дата не распознана",IF(OR(B109="",C109="",NOT(ISNUMBER(D109)),E109="",H109="",NOT(ISNUMBER(I109))),"пустое поле",IF(COUNTIF(Сводка!$A$16:$A$18,C109)=0,"неизвестный канал",IF(COUNTIF(Сводка!$A$5:$A$9,E109)=0,"неизвестный этап",IF(AND(H109&lt;&gt;"мы",H109&lt;&gt;"клиент"),"последним написал: мы или клиент",IF(D109&lt;0,"время ответа меньше нуля",IF(I109&lt;A109,"последнее сообщение раньше первого",IF(E109="Оплачено",IF(OR(NOT(ISNUMBER(F109)),NOT(ISNUMBER(G109))),"нет даты или суммы оплаты",IF(F109&lt;A109,"оплата раньше первого сообщения","")),IF(OR(F109&lt;&gt;"",G109&lt;&gt;""),"оплата указана, а этап не «Оплачено»",""))))))))))</f>
        <v/>
      </c>
      <c r="S109">
        <f>IF(R109="",0,1)</f>
        <v>0.0</v>
      </c>
    </row>
    <row r="110">
      <c r="A110" s="2" t="n"/>
      <c r="B110" s="3" t="n"/>
      <c r="C110" s="3" t="n"/>
      <c r="D110" s="3" t="n"/>
      <c r="E110" s="3" t="n"/>
      <c r="F110" s="2" t="n"/>
      <c r="G110" s="3" t="n"/>
      <c r="H110" s="3" t="n"/>
      <c r="I110" s="2" t="n"/>
      <c r="J110" s="3" t="n"/>
      <c r="K110">
        <f>IF(AND(ISNUMBER(A110),A110&gt;=Вводные!$B$3,A110&lt;=Вводные!$B$4),1,0)</f>
        <v>0.0</v>
      </c>
      <c r="L110">
        <f>IF(AND(K110=1,B110&lt;&gt;"",COUNTIFS(B$2:B110,B110,K$2:K110,1)=1),1,0)</f>
        <v>0.0</v>
      </c>
      <c r="M110">
        <f>IF(OR(L110=0,COUNTIF(Сводка!$A$5:$A$9,E110)=0),0,IF(AND(E110="Оплачено",ISNUMBER(F110),F110&gt;Вводные!$B$4),4,MATCH(E110,Сводка!$A$5:$A$9,0)))</f>
        <v>0.0</v>
      </c>
      <c r="N110">
        <f>IF(M110=5,1,0)</f>
        <v>0.0</v>
      </c>
      <c r="O110" t="str">
        <f>IF(L110=0,"",IF(D110&lt;=Вводные!$B$7,"быстро","медленно"))</f>
        <v/>
      </c>
      <c r="P110">
        <f>IF(AND(L110=1,M110&lt;5,H110="мы",ISNUMBER(I110),I110&lt;=Вводные!$B$4-Вводные!$B$5,I110&gt;=Вводные!$B$4-Вводные!$B$6),1,0)</f>
        <v>0.0</v>
      </c>
      <c r="Q110">
        <f>IF(AND(L110=1,M110&lt;5,H110="клиент",ISNUMBER(I110),I110&lt;=Вводные!$B$4),1,0)</f>
        <v>0.0</v>
      </c>
      <c r="R110" t="str">
        <f>IF(A110="","",IF(NOT(ISNUMBER(A110)),"дата не распознана",IF(OR(B110="",C110="",NOT(ISNUMBER(D110)),E110="",H110="",NOT(ISNUMBER(I110))),"пустое поле",IF(COUNTIF(Сводка!$A$16:$A$18,C110)=0,"неизвестный канал",IF(COUNTIF(Сводка!$A$5:$A$9,E110)=0,"неизвестный этап",IF(AND(H110&lt;&gt;"мы",H110&lt;&gt;"клиент"),"последним написал: мы или клиент",IF(D110&lt;0,"время ответа меньше нуля",IF(I110&lt;A110,"последнее сообщение раньше первого",IF(E110="Оплачено",IF(OR(NOT(ISNUMBER(F110)),NOT(ISNUMBER(G110))),"нет даты или суммы оплаты",IF(F110&lt;A110,"оплата раньше первого сообщения","")),IF(OR(F110&lt;&gt;"",G110&lt;&gt;""),"оплата указана, а этап не «Оплачено»",""))))))))))</f>
        <v/>
      </c>
      <c r="S110">
        <f>IF(R110="",0,1)</f>
        <v>0.0</v>
      </c>
    </row>
    <row r="111">
      <c r="A111" s="2" t="n"/>
      <c r="B111" s="3" t="n"/>
      <c r="C111" s="3" t="n"/>
      <c r="D111" s="3" t="n"/>
      <c r="E111" s="3" t="n"/>
      <c r="F111" s="2" t="n"/>
      <c r="G111" s="3" t="n"/>
      <c r="H111" s="3" t="n"/>
      <c r="I111" s="2" t="n"/>
      <c r="J111" s="3" t="n"/>
      <c r="K111">
        <f>IF(AND(ISNUMBER(A111),A111&gt;=Вводные!$B$3,A111&lt;=Вводные!$B$4),1,0)</f>
        <v>0.0</v>
      </c>
      <c r="L111">
        <f>IF(AND(K111=1,B111&lt;&gt;"",COUNTIFS(B$2:B111,B111,K$2:K111,1)=1),1,0)</f>
        <v>0.0</v>
      </c>
      <c r="M111">
        <f>IF(OR(L111=0,COUNTIF(Сводка!$A$5:$A$9,E111)=0),0,IF(AND(E111="Оплачено",ISNUMBER(F111),F111&gt;Вводные!$B$4),4,MATCH(E111,Сводка!$A$5:$A$9,0)))</f>
        <v>0.0</v>
      </c>
      <c r="N111">
        <f>IF(M111=5,1,0)</f>
        <v>0.0</v>
      </c>
      <c r="O111" t="str">
        <f>IF(L111=0,"",IF(D111&lt;=Вводные!$B$7,"быстро","медленно"))</f>
        <v/>
      </c>
      <c r="P111">
        <f>IF(AND(L111=1,M111&lt;5,H111="мы",ISNUMBER(I111),I111&lt;=Вводные!$B$4-Вводные!$B$5,I111&gt;=Вводные!$B$4-Вводные!$B$6),1,0)</f>
        <v>0.0</v>
      </c>
      <c r="Q111">
        <f>IF(AND(L111=1,M111&lt;5,H111="клиент",ISNUMBER(I111),I111&lt;=Вводные!$B$4),1,0)</f>
        <v>0.0</v>
      </c>
      <c r="R111" t="str">
        <f>IF(A111="","",IF(NOT(ISNUMBER(A111)),"дата не распознана",IF(OR(B111="",C111="",NOT(ISNUMBER(D111)),E111="",H111="",NOT(ISNUMBER(I111))),"пустое поле",IF(COUNTIF(Сводка!$A$16:$A$18,C111)=0,"неизвестный канал",IF(COUNTIF(Сводка!$A$5:$A$9,E111)=0,"неизвестный этап",IF(AND(H111&lt;&gt;"мы",H111&lt;&gt;"клиент"),"последним написал: мы или клиент",IF(D111&lt;0,"время ответа меньше нуля",IF(I111&lt;A111,"последнее сообщение раньше первого",IF(E111="Оплачено",IF(OR(NOT(ISNUMBER(F111)),NOT(ISNUMBER(G111))),"нет даты или суммы оплаты",IF(F111&lt;A111,"оплата раньше первого сообщения","")),IF(OR(F111&lt;&gt;"",G111&lt;&gt;""),"оплата указана, а этап не «Оплачено»",""))))))))))</f>
        <v/>
      </c>
      <c r="S111">
        <f>IF(R111="",0,1)</f>
        <v>0.0</v>
      </c>
    </row>
    <row r="112">
      <c r="A112" s="2" t="n"/>
      <c r="B112" s="3" t="n"/>
      <c r="C112" s="3" t="n"/>
      <c r="D112" s="3" t="n"/>
      <c r="E112" s="3" t="n"/>
      <c r="F112" s="2" t="n"/>
      <c r="G112" s="3" t="n"/>
      <c r="H112" s="3" t="n"/>
      <c r="I112" s="2" t="n"/>
      <c r="J112" s="3" t="n"/>
      <c r="K112">
        <f>IF(AND(ISNUMBER(A112),A112&gt;=Вводные!$B$3,A112&lt;=Вводные!$B$4),1,0)</f>
        <v>0.0</v>
      </c>
      <c r="L112">
        <f>IF(AND(K112=1,B112&lt;&gt;"",COUNTIFS(B$2:B112,B112,K$2:K112,1)=1),1,0)</f>
        <v>0.0</v>
      </c>
      <c r="M112">
        <f>IF(OR(L112=0,COUNTIF(Сводка!$A$5:$A$9,E112)=0),0,IF(AND(E112="Оплачено",ISNUMBER(F112),F112&gt;Вводные!$B$4),4,MATCH(E112,Сводка!$A$5:$A$9,0)))</f>
        <v>0.0</v>
      </c>
      <c r="N112">
        <f>IF(M112=5,1,0)</f>
        <v>0.0</v>
      </c>
      <c r="O112" t="str">
        <f>IF(L112=0,"",IF(D112&lt;=Вводные!$B$7,"быстро","медленно"))</f>
        <v/>
      </c>
      <c r="P112">
        <f>IF(AND(L112=1,M112&lt;5,H112="мы",ISNUMBER(I112),I112&lt;=Вводные!$B$4-Вводные!$B$5,I112&gt;=Вводные!$B$4-Вводные!$B$6),1,0)</f>
        <v>0.0</v>
      </c>
      <c r="Q112">
        <f>IF(AND(L112=1,M112&lt;5,H112="клиент",ISNUMBER(I112),I112&lt;=Вводные!$B$4),1,0)</f>
        <v>0.0</v>
      </c>
      <c r="R112" t="str">
        <f>IF(A112="","",IF(NOT(ISNUMBER(A112)),"дата не распознана",IF(OR(B112="",C112="",NOT(ISNUMBER(D112)),E112="",H112="",NOT(ISNUMBER(I112))),"пустое поле",IF(COUNTIF(Сводка!$A$16:$A$18,C112)=0,"неизвестный канал",IF(COUNTIF(Сводка!$A$5:$A$9,E112)=0,"неизвестный этап",IF(AND(H112&lt;&gt;"мы",H112&lt;&gt;"клиент"),"последним написал: мы или клиент",IF(D112&lt;0,"время ответа меньше нуля",IF(I112&lt;A112,"последнее сообщение раньше первого",IF(E112="Оплачено",IF(OR(NOT(ISNUMBER(F112)),NOT(ISNUMBER(G112))),"нет даты или суммы оплаты",IF(F112&lt;A112,"оплата раньше первого сообщения","")),IF(OR(F112&lt;&gt;"",G112&lt;&gt;""),"оплата указана, а этап не «Оплачено»",""))))))))))</f>
        <v/>
      </c>
      <c r="S112">
        <f>IF(R112="",0,1)</f>
        <v>0.0</v>
      </c>
    </row>
    <row r="113">
      <c r="A113" s="2" t="n"/>
      <c r="B113" s="3" t="n"/>
      <c r="C113" s="3" t="n"/>
      <c r="D113" s="3" t="n"/>
      <c r="E113" s="3" t="n"/>
      <c r="F113" s="2" t="n"/>
      <c r="G113" s="3" t="n"/>
      <c r="H113" s="3" t="n"/>
      <c r="I113" s="2" t="n"/>
      <c r="J113" s="3" t="n"/>
      <c r="K113">
        <f>IF(AND(ISNUMBER(A113),A113&gt;=Вводные!$B$3,A113&lt;=Вводные!$B$4),1,0)</f>
        <v>0.0</v>
      </c>
      <c r="L113">
        <f>IF(AND(K113=1,B113&lt;&gt;"",COUNTIFS(B$2:B113,B113,K$2:K113,1)=1),1,0)</f>
        <v>0.0</v>
      </c>
      <c r="M113">
        <f>IF(OR(L113=0,COUNTIF(Сводка!$A$5:$A$9,E113)=0),0,IF(AND(E113="Оплачено",ISNUMBER(F113),F113&gt;Вводные!$B$4),4,MATCH(E113,Сводка!$A$5:$A$9,0)))</f>
        <v>0.0</v>
      </c>
      <c r="N113">
        <f>IF(M113=5,1,0)</f>
        <v>0.0</v>
      </c>
      <c r="O113" t="str">
        <f>IF(L113=0,"",IF(D113&lt;=Вводные!$B$7,"быстро","медленно"))</f>
        <v/>
      </c>
      <c r="P113">
        <f>IF(AND(L113=1,M113&lt;5,H113="мы",ISNUMBER(I113),I113&lt;=Вводные!$B$4-Вводные!$B$5,I113&gt;=Вводные!$B$4-Вводные!$B$6),1,0)</f>
        <v>0.0</v>
      </c>
      <c r="Q113">
        <f>IF(AND(L113=1,M113&lt;5,H113="клиент",ISNUMBER(I113),I113&lt;=Вводные!$B$4),1,0)</f>
        <v>0.0</v>
      </c>
      <c r="R113" t="str">
        <f>IF(A113="","",IF(NOT(ISNUMBER(A113)),"дата не распознана",IF(OR(B113="",C113="",NOT(ISNUMBER(D113)),E113="",H113="",NOT(ISNUMBER(I113))),"пустое поле",IF(COUNTIF(Сводка!$A$16:$A$18,C113)=0,"неизвестный канал",IF(COUNTIF(Сводка!$A$5:$A$9,E113)=0,"неизвестный этап",IF(AND(H113&lt;&gt;"мы",H113&lt;&gt;"клиент"),"последним написал: мы или клиент",IF(D113&lt;0,"время ответа меньше нуля",IF(I113&lt;A113,"последнее сообщение раньше первого",IF(E113="Оплачено",IF(OR(NOT(ISNUMBER(F113)),NOT(ISNUMBER(G113))),"нет даты или суммы оплаты",IF(F113&lt;A113,"оплата раньше первого сообщения","")),IF(OR(F113&lt;&gt;"",G113&lt;&gt;""),"оплата указана, а этап не «Оплачено»",""))))))))))</f>
        <v/>
      </c>
      <c r="S113">
        <f>IF(R113="",0,1)</f>
        <v>0.0</v>
      </c>
    </row>
    <row r="114">
      <c r="A114" s="2" t="n"/>
      <c r="B114" s="3" t="n"/>
      <c r="C114" s="3" t="n"/>
      <c r="D114" s="3" t="n"/>
      <c r="E114" s="3" t="n"/>
      <c r="F114" s="2" t="n"/>
      <c r="G114" s="3" t="n"/>
      <c r="H114" s="3" t="n"/>
      <c r="I114" s="2" t="n"/>
      <c r="J114" s="3" t="n"/>
      <c r="K114">
        <f>IF(AND(ISNUMBER(A114),A114&gt;=Вводные!$B$3,A114&lt;=Вводные!$B$4),1,0)</f>
        <v>0.0</v>
      </c>
      <c r="L114">
        <f>IF(AND(K114=1,B114&lt;&gt;"",COUNTIFS(B$2:B114,B114,K$2:K114,1)=1),1,0)</f>
        <v>0.0</v>
      </c>
      <c r="M114">
        <f>IF(OR(L114=0,COUNTIF(Сводка!$A$5:$A$9,E114)=0),0,IF(AND(E114="Оплачено",ISNUMBER(F114),F114&gt;Вводные!$B$4),4,MATCH(E114,Сводка!$A$5:$A$9,0)))</f>
        <v>0.0</v>
      </c>
      <c r="N114">
        <f>IF(M114=5,1,0)</f>
        <v>0.0</v>
      </c>
      <c r="O114" t="str">
        <f>IF(L114=0,"",IF(D114&lt;=Вводные!$B$7,"быстро","медленно"))</f>
        <v/>
      </c>
      <c r="P114">
        <f>IF(AND(L114=1,M114&lt;5,H114="мы",ISNUMBER(I114),I114&lt;=Вводные!$B$4-Вводные!$B$5,I114&gt;=Вводные!$B$4-Вводные!$B$6),1,0)</f>
        <v>0.0</v>
      </c>
      <c r="Q114">
        <f>IF(AND(L114=1,M114&lt;5,H114="клиент",ISNUMBER(I114),I114&lt;=Вводные!$B$4),1,0)</f>
        <v>0.0</v>
      </c>
      <c r="R114" t="str">
        <f>IF(A114="","",IF(NOT(ISNUMBER(A114)),"дата не распознана",IF(OR(B114="",C114="",NOT(ISNUMBER(D114)),E114="",H114="",NOT(ISNUMBER(I114))),"пустое поле",IF(COUNTIF(Сводка!$A$16:$A$18,C114)=0,"неизвестный канал",IF(COUNTIF(Сводка!$A$5:$A$9,E114)=0,"неизвестный этап",IF(AND(H114&lt;&gt;"мы",H114&lt;&gt;"клиент"),"последним написал: мы или клиент",IF(D114&lt;0,"время ответа меньше нуля",IF(I114&lt;A114,"последнее сообщение раньше первого",IF(E114="Оплачено",IF(OR(NOT(ISNUMBER(F114)),NOT(ISNUMBER(G114))),"нет даты или суммы оплаты",IF(F114&lt;A114,"оплата раньше первого сообщения","")),IF(OR(F114&lt;&gt;"",G114&lt;&gt;""),"оплата указана, а этап не «Оплачено»",""))))))))))</f>
        <v/>
      </c>
      <c r="S114">
        <f>IF(R114="",0,1)</f>
        <v>0.0</v>
      </c>
    </row>
    <row r="115">
      <c r="A115" s="2" t="n"/>
      <c r="B115" s="3" t="n"/>
      <c r="C115" s="3" t="n"/>
      <c r="D115" s="3" t="n"/>
      <c r="E115" s="3" t="n"/>
      <c r="F115" s="2" t="n"/>
      <c r="G115" s="3" t="n"/>
      <c r="H115" s="3" t="n"/>
      <c r="I115" s="2" t="n"/>
      <c r="J115" s="3" t="n"/>
      <c r="K115">
        <f>IF(AND(ISNUMBER(A115),A115&gt;=Вводные!$B$3,A115&lt;=Вводные!$B$4),1,0)</f>
        <v>0.0</v>
      </c>
      <c r="L115">
        <f>IF(AND(K115=1,B115&lt;&gt;"",COUNTIFS(B$2:B115,B115,K$2:K115,1)=1),1,0)</f>
        <v>0.0</v>
      </c>
      <c r="M115">
        <f>IF(OR(L115=0,COUNTIF(Сводка!$A$5:$A$9,E115)=0),0,IF(AND(E115="Оплачено",ISNUMBER(F115),F115&gt;Вводные!$B$4),4,MATCH(E115,Сводка!$A$5:$A$9,0)))</f>
        <v>0.0</v>
      </c>
      <c r="N115">
        <f>IF(M115=5,1,0)</f>
        <v>0.0</v>
      </c>
      <c r="O115" t="str">
        <f>IF(L115=0,"",IF(D115&lt;=Вводные!$B$7,"быстро","медленно"))</f>
        <v/>
      </c>
      <c r="P115">
        <f>IF(AND(L115=1,M115&lt;5,H115="мы",ISNUMBER(I115),I115&lt;=Вводные!$B$4-Вводные!$B$5,I115&gt;=Вводные!$B$4-Вводные!$B$6),1,0)</f>
        <v>0.0</v>
      </c>
      <c r="Q115">
        <f>IF(AND(L115=1,M115&lt;5,H115="клиент",ISNUMBER(I115),I115&lt;=Вводные!$B$4),1,0)</f>
        <v>0.0</v>
      </c>
      <c r="R115" t="str">
        <f>IF(A115="","",IF(NOT(ISNUMBER(A115)),"дата не распознана",IF(OR(B115="",C115="",NOT(ISNUMBER(D115)),E115="",H115="",NOT(ISNUMBER(I115))),"пустое поле",IF(COUNTIF(Сводка!$A$16:$A$18,C115)=0,"неизвестный канал",IF(COUNTIF(Сводка!$A$5:$A$9,E115)=0,"неизвестный этап",IF(AND(H115&lt;&gt;"мы",H115&lt;&gt;"клиент"),"последним написал: мы или клиент",IF(D115&lt;0,"время ответа меньше нуля",IF(I115&lt;A115,"последнее сообщение раньше первого",IF(E115="Оплачено",IF(OR(NOT(ISNUMBER(F115)),NOT(ISNUMBER(G115))),"нет даты или суммы оплаты",IF(F115&lt;A115,"оплата раньше первого сообщения","")),IF(OR(F115&lt;&gt;"",G115&lt;&gt;""),"оплата указана, а этап не «Оплачено»",""))))))))))</f>
        <v/>
      </c>
      <c r="S115">
        <f>IF(R115="",0,1)</f>
        <v>0.0</v>
      </c>
    </row>
    <row r="116">
      <c r="A116" s="2" t="n"/>
      <c r="B116" s="3" t="n"/>
      <c r="C116" s="3" t="n"/>
      <c r="D116" s="3" t="n"/>
      <c r="E116" s="3" t="n"/>
      <c r="F116" s="2" t="n"/>
      <c r="G116" s="3" t="n"/>
      <c r="H116" s="3" t="n"/>
      <c r="I116" s="2" t="n"/>
      <c r="J116" s="3" t="n"/>
      <c r="K116">
        <f>IF(AND(ISNUMBER(A116),A116&gt;=Вводные!$B$3,A116&lt;=Вводные!$B$4),1,0)</f>
        <v>0.0</v>
      </c>
      <c r="L116">
        <f>IF(AND(K116=1,B116&lt;&gt;"",COUNTIFS(B$2:B116,B116,K$2:K116,1)=1),1,0)</f>
        <v>0.0</v>
      </c>
      <c r="M116">
        <f>IF(OR(L116=0,COUNTIF(Сводка!$A$5:$A$9,E116)=0),0,IF(AND(E116="Оплачено",ISNUMBER(F116),F116&gt;Вводные!$B$4),4,MATCH(E116,Сводка!$A$5:$A$9,0)))</f>
        <v>0.0</v>
      </c>
      <c r="N116">
        <f>IF(M116=5,1,0)</f>
        <v>0.0</v>
      </c>
      <c r="O116" t="str">
        <f>IF(L116=0,"",IF(D116&lt;=Вводные!$B$7,"быстро","медленно"))</f>
        <v/>
      </c>
      <c r="P116">
        <f>IF(AND(L116=1,M116&lt;5,H116="мы",ISNUMBER(I116),I116&lt;=Вводные!$B$4-Вводные!$B$5,I116&gt;=Вводные!$B$4-Вводные!$B$6),1,0)</f>
        <v>0.0</v>
      </c>
      <c r="Q116">
        <f>IF(AND(L116=1,M116&lt;5,H116="клиент",ISNUMBER(I116),I116&lt;=Вводные!$B$4),1,0)</f>
        <v>0.0</v>
      </c>
      <c r="R116" t="str">
        <f>IF(A116="","",IF(NOT(ISNUMBER(A116)),"дата не распознана",IF(OR(B116="",C116="",NOT(ISNUMBER(D116)),E116="",H116="",NOT(ISNUMBER(I116))),"пустое поле",IF(COUNTIF(Сводка!$A$16:$A$18,C116)=0,"неизвестный канал",IF(COUNTIF(Сводка!$A$5:$A$9,E116)=0,"неизвестный этап",IF(AND(H116&lt;&gt;"мы",H116&lt;&gt;"клиент"),"последним написал: мы или клиент",IF(D116&lt;0,"время ответа меньше нуля",IF(I116&lt;A116,"последнее сообщение раньше первого",IF(E116="Оплачено",IF(OR(NOT(ISNUMBER(F116)),NOT(ISNUMBER(G116))),"нет даты или суммы оплаты",IF(F116&lt;A116,"оплата раньше первого сообщения","")),IF(OR(F116&lt;&gt;"",G116&lt;&gt;""),"оплата указана, а этап не «Оплачено»",""))))))))))</f>
        <v/>
      </c>
      <c r="S116">
        <f>IF(R116="",0,1)</f>
        <v>0.0</v>
      </c>
    </row>
    <row r="117">
      <c r="A117" s="2" t="n"/>
      <c r="B117" s="3" t="n"/>
      <c r="C117" s="3" t="n"/>
      <c r="D117" s="3" t="n"/>
      <c r="E117" s="3" t="n"/>
      <c r="F117" s="2" t="n"/>
      <c r="G117" s="3" t="n"/>
      <c r="H117" s="3" t="n"/>
      <c r="I117" s="2" t="n"/>
      <c r="J117" s="3" t="n"/>
      <c r="K117">
        <f>IF(AND(ISNUMBER(A117),A117&gt;=Вводные!$B$3,A117&lt;=Вводные!$B$4),1,0)</f>
        <v>0.0</v>
      </c>
      <c r="L117">
        <f>IF(AND(K117=1,B117&lt;&gt;"",COUNTIFS(B$2:B117,B117,K$2:K117,1)=1),1,0)</f>
        <v>0.0</v>
      </c>
      <c r="M117">
        <f>IF(OR(L117=0,COUNTIF(Сводка!$A$5:$A$9,E117)=0),0,IF(AND(E117="Оплачено",ISNUMBER(F117),F117&gt;Вводные!$B$4),4,MATCH(E117,Сводка!$A$5:$A$9,0)))</f>
        <v>0.0</v>
      </c>
      <c r="N117">
        <f>IF(M117=5,1,0)</f>
        <v>0.0</v>
      </c>
      <c r="O117" t="str">
        <f>IF(L117=0,"",IF(D117&lt;=Вводные!$B$7,"быстро","медленно"))</f>
        <v/>
      </c>
      <c r="P117">
        <f>IF(AND(L117=1,M117&lt;5,H117="мы",ISNUMBER(I117),I117&lt;=Вводные!$B$4-Вводные!$B$5,I117&gt;=Вводные!$B$4-Вводные!$B$6),1,0)</f>
        <v>0.0</v>
      </c>
      <c r="Q117">
        <f>IF(AND(L117=1,M117&lt;5,H117="клиент",ISNUMBER(I117),I117&lt;=Вводные!$B$4),1,0)</f>
        <v>0.0</v>
      </c>
      <c r="R117" t="str">
        <f>IF(A117="","",IF(NOT(ISNUMBER(A117)),"дата не распознана",IF(OR(B117="",C117="",NOT(ISNUMBER(D117)),E117="",H117="",NOT(ISNUMBER(I117))),"пустое поле",IF(COUNTIF(Сводка!$A$16:$A$18,C117)=0,"неизвестный канал",IF(COUNTIF(Сводка!$A$5:$A$9,E117)=0,"неизвестный этап",IF(AND(H117&lt;&gt;"мы",H117&lt;&gt;"клиент"),"последним написал: мы или клиент",IF(D117&lt;0,"время ответа меньше нуля",IF(I117&lt;A117,"последнее сообщение раньше первого",IF(E117="Оплачено",IF(OR(NOT(ISNUMBER(F117)),NOT(ISNUMBER(G117))),"нет даты или суммы оплаты",IF(F117&lt;A117,"оплата раньше первого сообщения","")),IF(OR(F117&lt;&gt;"",G117&lt;&gt;""),"оплата указана, а этап не «Оплачено»",""))))))))))</f>
        <v/>
      </c>
      <c r="S117">
        <f>IF(R117="",0,1)</f>
        <v>0.0</v>
      </c>
    </row>
    <row r="118">
      <c r="A118" s="2" t="n"/>
      <c r="B118" s="3" t="n"/>
      <c r="C118" s="3" t="n"/>
      <c r="D118" s="3" t="n"/>
      <c r="E118" s="3" t="n"/>
      <c r="F118" s="2" t="n"/>
      <c r="G118" s="3" t="n"/>
      <c r="H118" s="3" t="n"/>
      <c r="I118" s="2" t="n"/>
      <c r="J118" s="3" t="n"/>
      <c r="K118">
        <f>IF(AND(ISNUMBER(A118),A118&gt;=Вводные!$B$3,A118&lt;=Вводные!$B$4),1,0)</f>
        <v>0.0</v>
      </c>
      <c r="L118">
        <f>IF(AND(K118=1,B118&lt;&gt;"",COUNTIFS(B$2:B118,B118,K$2:K118,1)=1),1,0)</f>
        <v>0.0</v>
      </c>
      <c r="M118">
        <f>IF(OR(L118=0,COUNTIF(Сводка!$A$5:$A$9,E118)=0),0,IF(AND(E118="Оплачено",ISNUMBER(F118),F118&gt;Вводные!$B$4),4,MATCH(E118,Сводка!$A$5:$A$9,0)))</f>
        <v>0.0</v>
      </c>
      <c r="N118">
        <f>IF(M118=5,1,0)</f>
        <v>0.0</v>
      </c>
      <c r="O118" t="str">
        <f>IF(L118=0,"",IF(D118&lt;=Вводные!$B$7,"быстро","медленно"))</f>
        <v/>
      </c>
      <c r="P118">
        <f>IF(AND(L118=1,M118&lt;5,H118="мы",ISNUMBER(I118),I118&lt;=Вводные!$B$4-Вводные!$B$5,I118&gt;=Вводные!$B$4-Вводные!$B$6),1,0)</f>
        <v>0.0</v>
      </c>
      <c r="Q118">
        <f>IF(AND(L118=1,M118&lt;5,H118="клиент",ISNUMBER(I118),I118&lt;=Вводные!$B$4),1,0)</f>
        <v>0.0</v>
      </c>
      <c r="R118" t="str">
        <f>IF(A118="","",IF(NOT(ISNUMBER(A118)),"дата не распознана",IF(OR(B118="",C118="",NOT(ISNUMBER(D118)),E118="",H118="",NOT(ISNUMBER(I118))),"пустое поле",IF(COUNTIF(Сводка!$A$16:$A$18,C118)=0,"неизвестный канал",IF(COUNTIF(Сводка!$A$5:$A$9,E118)=0,"неизвестный этап",IF(AND(H118&lt;&gt;"мы",H118&lt;&gt;"клиент"),"последним написал: мы или клиент",IF(D118&lt;0,"время ответа меньше нуля",IF(I118&lt;A118,"последнее сообщение раньше первого",IF(E118="Оплачено",IF(OR(NOT(ISNUMBER(F118)),NOT(ISNUMBER(G118))),"нет даты или суммы оплаты",IF(F118&lt;A118,"оплата раньше первого сообщения","")),IF(OR(F118&lt;&gt;"",G118&lt;&gt;""),"оплата указана, а этап не «Оплачено»",""))))))))))</f>
        <v/>
      </c>
      <c r="S118">
        <f>IF(R118="",0,1)</f>
        <v>0.0</v>
      </c>
    </row>
    <row r="119">
      <c r="A119" s="2" t="n"/>
      <c r="B119" s="3" t="n"/>
      <c r="C119" s="3" t="n"/>
      <c r="D119" s="3" t="n"/>
      <c r="E119" s="3" t="n"/>
      <c r="F119" s="2" t="n"/>
      <c r="G119" s="3" t="n"/>
      <c r="H119" s="3" t="n"/>
      <c r="I119" s="2" t="n"/>
      <c r="J119" s="3" t="n"/>
      <c r="K119">
        <f>IF(AND(ISNUMBER(A119),A119&gt;=Вводные!$B$3,A119&lt;=Вводные!$B$4),1,0)</f>
        <v>0.0</v>
      </c>
      <c r="L119">
        <f>IF(AND(K119=1,B119&lt;&gt;"",COUNTIFS(B$2:B119,B119,K$2:K119,1)=1),1,0)</f>
        <v>0.0</v>
      </c>
      <c r="M119">
        <f>IF(OR(L119=0,COUNTIF(Сводка!$A$5:$A$9,E119)=0),0,IF(AND(E119="Оплачено",ISNUMBER(F119),F119&gt;Вводные!$B$4),4,MATCH(E119,Сводка!$A$5:$A$9,0)))</f>
        <v>0.0</v>
      </c>
      <c r="N119">
        <f>IF(M119=5,1,0)</f>
        <v>0.0</v>
      </c>
      <c r="O119" t="str">
        <f>IF(L119=0,"",IF(D119&lt;=Вводные!$B$7,"быстро","медленно"))</f>
        <v/>
      </c>
      <c r="P119">
        <f>IF(AND(L119=1,M119&lt;5,H119="мы",ISNUMBER(I119),I119&lt;=Вводные!$B$4-Вводные!$B$5,I119&gt;=Вводные!$B$4-Вводные!$B$6),1,0)</f>
        <v>0.0</v>
      </c>
      <c r="Q119">
        <f>IF(AND(L119=1,M119&lt;5,H119="клиент",ISNUMBER(I119),I119&lt;=Вводные!$B$4),1,0)</f>
        <v>0.0</v>
      </c>
      <c r="R119" t="str">
        <f>IF(A119="","",IF(NOT(ISNUMBER(A119)),"дата не распознана",IF(OR(B119="",C119="",NOT(ISNUMBER(D119)),E119="",H119="",NOT(ISNUMBER(I119))),"пустое поле",IF(COUNTIF(Сводка!$A$16:$A$18,C119)=0,"неизвестный канал",IF(COUNTIF(Сводка!$A$5:$A$9,E119)=0,"неизвестный этап",IF(AND(H119&lt;&gt;"мы",H119&lt;&gt;"клиент"),"последним написал: мы или клиент",IF(D119&lt;0,"время ответа меньше нуля",IF(I119&lt;A119,"последнее сообщение раньше первого",IF(E119="Оплачено",IF(OR(NOT(ISNUMBER(F119)),NOT(ISNUMBER(G119))),"нет даты или суммы оплаты",IF(F119&lt;A119,"оплата раньше первого сообщения","")),IF(OR(F119&lt;&gt;"",G119&lt;&gt;""),"оплата указана, а этап не «Оплачено»",""))))))))))</f>
        <v/>
      </c>
      <c r="S119">
        <f>IF(R119="",0,1)</f>
        <v>0.0</v>
      </c>
    </row>
    <row r="120">
      <c r="A120" s="2" t="n"/>
      <c r="B120" s="3" t="n"/>
      <c r="C120" s="3" t="n"/>
      <c r="D120" s="3" t="n"/>
      <c r="E120" s="3" t="n"/>
      <c r="F120" s="2" t="n"/>
      <c r="G120" s="3" t="n"/>
      <c r="H120" s="3" t="n"/>
      <c r="I120" s="2" t="n"/>
      <c r="J120" s="3" t="n"/>
      <c r="K120">
        <f>IF(AND(ISNUMBER(A120),A120&gt;=Вводные!$B$3,A120&lt;=Вводные!$B$4),1,0)</f>
        <v>0.0</v>
      </c>
      <c r="L120">
        <f>IF(AND(K120=1,B120&lt;&gt;"",COUNTIFS(B$2:B120,B120,K$2:K120,1)=1),1,0)</f>
        <v>0.0</v>
      </c>
      <c r="M120">
        <f>IF(OR(L120=0,COUNTIF(Сводка!$A$5:$A$9,E120)=0),0,IF(AND(E120="Оплачено",ISNUMBER(F120),F120&gt;Вводные!$B$4),4,MATCH(E120,Сводка!$A$5:$A$9,0)))</f>
        <v>0.0</v>
      </c>
      <c r="N120">
        <f>IF(M120=5,1,0)</f>
        <v>0.0</v>
      </c>
      <c r="O120" t="str">
        <f>IF(L120=0,"",IF(D120&lt;=Вводные!$B$7,"быстро","медленно"))</f>
        <v/>
      </c>
      <c r="P120">
        <f>IF(AND(L120=1,M120&lt;5,H120="мы",ISNUMBER(I120),I120&lt;=Вводные!$B$4-Вводные!$B$5,I120&gt;=Вводные!$B$4-Вводные!$B$6),1,0)</f>
        <v>0.0</v>
      </c>
      <c r="Q120">
        <f>IF(AND(L120=1,M120&lt;5,H120="клиент",ISNUMBER(I120),I120&lt;=Вводные!$B$4),1,0)</f>
        <v>0.0</v>
      </c>
      <c r="R120" t="str">
        <f>IF(A120="","",IF(NOT(ISNUMBER(A120)),"дата не распознана",IF(OR(B120="",C120="",NOT(ISNUMBER(D120)),E120="",H120="",NOT(ISNUMBER(I120))),"пустое поле",IF(COUNTIF(Сводка!$A$16:$A$18,C120)=0,"неизвестный канал",IF(COUNTIF(Сводка!$A$5:$A$9,E120)=0,"неизвестный этап",IF(AND(H120&lt;&gt;"мы",H120&lt;&gt;"клиент"),"последним написал: мы или клиент",IF(D120&lt;0,"время ответа меньше нуля",IF(I120&lt;A120,"последнее сообщение раньше первого",IF(E120="Оплачено",IF(OR(NOT(ISNUMBER(F120)),NOT(ISNUMBER(G120))),"нет даты или суммы оплаты",IF(F120&lt;A120,"оплата раньше первого сообщения","")),IF(OR(F120&lt;&gt;"",G120&lt;&gt;""),"оплата указана, а этап не «Оплачено»",""))))))))))</f>
        <v/>
      </c>
      <c r="S120">
        <f>IF(R120="",0,1)</f>
        <v>0.0</v>
      </c>
    </row>
    <row r="121">
      <c r="A121" s="2" t="n"/>
      <c r="B121" s="3" t="n"/>
      <c r="C121" s="3" t="n"/>
      <c r="D121" s="3" t="n"/>
      <c r="E121" s="3" t="n"/>
      <c r="F121" s="2" t="n"/>
      <c r="G121" s="3" t="n"/>
      <c r="H121" s="3" t="n"/>
      <c r="I121" s="2" t="n"/>
      <c r="J121" s="3" t="n"/>
      <c r="K121">
        <f>IF(AND(ISNUMBER(A121),A121&gt;=Вводные!$B$3,A121&lt;=Вводные!$B$4),1,0)</f>
        <v>0.0</v>
      </c>
      <c r="L121">
        <f>IF(AND(K121=1,B121&lt;&gt;"",COUNTIFS(B$2:B121,B121,K$2:K121,1)=1),1,0)</f>
        <v>0.0</v>
      </c>
      <c r="M121">
        <f>IF(OR(L121=0,COUNTIF(Сводка!$A$5:$A$9,E121)=0),0,IF(AND(E121="Оплачено",ISNUMBER(F121),F121&gt;Вводные!$B$4),4,MATCH(E121,Сводка!$A$5:$A$9,0)))</f>
        <v>0.0</v>
      </c>
      <c r="N121">
        <f>IF(M121=5,1,0)</f>
        <v>0.0</v>
      </c>
      <c r="O121" t="str">
        <f>IF(L121=0,"",IF(D121&lt;=Вводные!$B$7,"быстро","медленно"))</f>
        <v/>
      </c>
      <c r="P121">
        <f>IF(AND(L121=1,M121&lt;5,H121="мы",ISNUMBER(I121),I121&lt;=Вводные!$B$4-Вводные!$B$5,I121&gt;=Вводные!$B$4-Вводные!$B$6),1,0)</f>
        <v>0.0</v>
      </c>
      <c r="Q121">
        <f>IF(AND(L121=1,M121&lt;5,H121="клиент",ISNUMBER(I121),I121&lt;=Вводные!$B$4),1,0)</f>
        <v>0.0</v>
      </c>
      <c r="R121" t="str">
        <f>IF(A121="","",IF(NOT(ISNUMBER(A121)),"дата не распознана",IF(OR(B121="",C121="",NOT(ISNUMBER(D121)),E121="",H121="",NOT(ISNUMBER(I121))),"пустое поле",IF(COUNTIF(Сводка!$A$16:$A$18,C121)=0,"неизвестный канал",IF(COUNTIF(Сводка!$A$5:$A$9,E121)=0,"неизвестный этап",IF(AND(H121&lt;&gt;"мы",H121&lt;&gt;"клиент"),"последним написал: мы или клиент",IF(D121&lt;0,"время ответа меньше нуля",IF(I121&lt;A121,"последнее сообщение раньше первого",IF(E121="Оплачено",IF(OR(NOT(ISNUMBER(F121)),NOT(ISNUMBER(G121))),"нет даты или суммы оплаты",IF(F121&lt;A121,"оплата раньше первого сообщения","")),IF(OR(F121&lt;&gt;"",G121&lt;&gt;""),"оплата указана, а этап не «Оплачено»",""))))))))))</f>
        <v/>
      </c>
      <c r="S121">
        <f>IF(R121="",0,1)</f>
        <v>0.0</v>
      </c>
    </row>
    <row r="122">
      <c r="A122" s="2" t="n"/>
      <c r="B122" s="3" t="n"/>
      <c r="C122" s="3" t="n"/>
      <c r="D122" s="3" t="n"/>
      <c r="E122" s="3" t="n"/>
      <c r="F122" s="2" t="n"/>
      <c r="G122" s="3" t="n"/>
      <c r="H122" s="3" t="n"/>
      <c r="I122" s="2" t="n"/>
      <c r="J122" s="3" t="n"/>
      <c r="K122">
        <f>IF(AND(ISNUMBER(A122),A122&gt;=Вводные!$B$3,A122&lt;=Вводные!$B$4),1,0)</f>
        <v>0.0</v>
      </c>
      <c r="L122">
        <f>IF(AND(K122=1,B122&lt;&gt;"",COUNTIFS(B$2:B122,B122,K$2:K122,1)=1),1,0)</f>
        <v>0.0</v>
      </c>
      <c r="M122">
        <f>IF(OR(L122=0,COUNTIF(Сводка!$A$5:$A$9,E122)=0),0,IF(AND(E122="Оплачено",ISNUMBER(F122),F122&gt;Вводные!$B$4),4,MATCH(E122,Сводка!$A$5:$A$9,0)))</f>
        <v>0.0</v>
      </c>
      <c r="N122">
        <f>IF(M122=5,1,0)</f>
        <v>0.0</v>
      </c>
      <c r="O122" t="str">
        <f>IF(L122=0,"",IF(D122&lt;=Вводные!$B$7,"быстро","медленно"))</f>
        <v/>
      </c>
      <c r="P122">
        <f>IF(AND(L122=1,M122&lt;5,H122="мы",ISNUMBER(I122),I122&lt;=Вводные!$B$4-Вводные!$B$5,I122&gt;=Вводные!$B$4-Вводные!$B$6),1,0)</f>
        <v>0.0</v>
      </c>
      <c r="Q122">
        <f>IF(AND(L122=1,M122&lt;5,H122="клиент",ISNUMBER(I122),I122&lt;=Вводные!$B$4),1,0)</f>
        <v>0.0</v>
      </c>
      <c r="R122" t="str">
        <f>IF(A122="","",IF(NOT(ISNUMBER(A122)),"дата не распознана",IF(OR(B122="",C122="",NOT(ISNUMBER(D122)),E122="",H122="",NOT(ISNUMBER(I122))),"пустое поле",IF(COUNTIF(Сводка!$A$16:$A$18,C122)=0,"неизвестный канал",IF(COUNTIF(Сводка!$A$5:$A$9,E122)=0,"неизвестный этап",IF(AND(H122&lt;&gt;"мы",H122&lt;&gt;"клиент"),"последним написал: мы или клиент",IF(D122&lt;0,"время ответа меньше нуля",IF(I122&lt;A122,"последнее сообщение раньше первого",IF(E122="Оплачено",IF(OR(NOT(ISNUMBER(F122)),NOT(ISNUMBER(G122))),"нет даты или суммы оплаты",IF(F122&lt;A122,"оплата раньше первого сообщения","")),IF(OR(F122&lt;&gt;"",G122&lt;&gt;""),"оплата указана, а этап не «Оплачено»",""))))))))))</f>
        <v/>
      </c>
      <c r="S122">
        <f>IF(R122="",0,1)</f>
        <v>0.0</v>
      </c>
    </row>
    <row r="123">
      <c r="A123" s="2" t="n"/>
      <c r="B123" s="3" t="n"/>
      <c r="C123" s="3" t="n"/>
      <c r="D123" s="3" t="n"/>
      <c r="E123" s="3" t="n"/>
      <c r="F123" s="2" t="n"/>
      <c r="G123" s="3" t="n"/>
      <c r="H123" s="3" t="n"/>
      <c r="I123" s="2" t="n"/>
      <c r="J123" s="3" t="n"/>
      <c r="K123">
        <f>IF(AND(ISNUMBER(A123),A123&gt;=Вводные!$B$3,A123&lt;=Вводные!$B$4),1,0)</f>
        <v>0.0</v>
      </c>
      <c r="L123">
        <f>IF(AND(K123=1,B123&lt;&gt;"",COUNTIFS(B$2:B123,B123,K$2:K123,1)=1),1,0)</f>
        <v>0.0</v>
      </c>
      <c r="M123">
        <f>IF(OR(L123=0,COUNTIF(Сводка!$A$5:$A$9,E123)=0),0,IF(AND(E123="Оплачено",ISNUMBER(F123),F123&gt;Вводные!$B$4),4,MATCH(E123,Сводка!$A$5:$A$9,0)))</f>
        <v>0.0</v>
      </c>
      <c r="N123">
        <f>IF(M123=5,1,0)</f>
        <v>0.0</v>
      </c>
      <c r="O123" t="str">
        <f>IF(L123=0,"",IF(D123&lt;=Вводные!$B$7,"быстро","медленно"))</f>
        <v/>
      </c>
      <c r="P123">
        <f>IF(AND(L123=1,M123&lt;5,H123="мы",ISNUMBER(I123),I123&lt;=Вводные!$B$4-Вводные!$B$5,I123&gt;=Вводные!$B$4-Вводные!$B$6),1,0)</f>
        <v>0.0</v>
      </c>
      <c r="Q123">
        <f>IF(AND(L123=1,M123&lt;5,H123="клиент",ISNUMBER(I123),I123&lt;=Вводные!$B$4),1,0)</f>
        <v>0.0</v>
      </c>
      <c r="R123" t="str">
        <f>IF(A123="","",IF(NOT(ISNUMBER(A123)),"дата не распознана",IF(OR(B123="",C123="",NOT(ISNUMBER(D123)),E123="",H123="",NOT(ISNUMBER(I123))),"пустое поле",IF(COUNTIF(Сводка!$A$16:$A$18,C123)=0,"неизвестный канал",IF(COUNTIF(Сводка!$A$5:$A$9,E123)=0,"неизвестный этап",IF(AND(H123&lt;&gt;"мы",H123&lt;&gt;"клиент"),"последним написал: мы или клиент",IF(D123&lt;0,"время ответа меньше нуля",IF(I123&lt;A123,"последнее сообщение раньше первого",IF(E123="Оплачено",IF(OR(NOT(ISNUMBER(F123)),NOT(ISNUMBER(G123))),"нет даты или суммы оплаты",IF(F123&lt;A123,"оплата раньше первого сообщения","")),IF(OR(F123&lt;&gt;"",G123&lt;&gt;""),"оплата указана, а этап не «Оплачено»",""))))))))))</f>
        <v/>
      </c>
      <c r="S123">
        <f>IF(R123="",0,1)</f>
        <v>0.0</v>
      </c>
    </row>
    <row r="124">
      <c r="A124" s="2" t="n"/>
      <c r="B124" s="3" t="n"/>
      <c r="C124" s="3" t="n"/>
      <c r="D124" s="3" t="n"/>
      <c r="E124" s="3" t="n"/>
      <c r="F124" s="2" t="n"/>
      <c r="G124" s="3" t="n"/>
      <c r="H124" s="3" t="n"/>
      <c r="I124" s="2" t="n"/>
      <c r="J124" s="3" t="n"/>
      <c r="K124">
        <f>IF(AND(ISNUMBER(A124),A124&gt;=Вводные!$B$3,A124&lt;=Вводные!$B$4),1,0)</f>
        <v>0.0</v>
      </c>
      <c r="L124">
        <f>IF(AND(K124=1,B124&lt;&gt;"",COUNTIFS(B$2:B124,B124,K$2:K124,1)=1),1,0)</f>
        <v>0.0</v>
      </c>
      <c r="M124">
        <f>IF(OR(L124=0,COUNTIF(Сводка!$A$5:$A$9,E124)=0),0,IF(AND(E124="Оплачено",ISNUMBER(F124),F124&gt;Вводные!$B$4),4,MATCH(E124,Сводка!$A$5:$A$9,0)))</f>
        <v>0.0</v>
      </c>
      <c r="N124">
        <f>IF(M124=5,1,0)</f>
        <v>0.0</v>
      </c>
      <c r="O124" t="str">
        <f>IF(L124=0,"",IF(D124&lt;=Вводные!$B$7,"быстро","медленно"))</f>
        <v/>
      </c>
      <c r="P124">
        <f>IF(AND(L124=1,M124&lt;5,H124="мы",ISNUMBER(I124),I124&lt;=Вводные!$B$4-Вводные!$B$5,I124&gt;=Вводные!$B$4-Вводные!$B$6),1,0)</f>
        <v>0.0</v>
      </c>
      <c r="Q124">
        <f>IF(AND(L124=1,M124&lt;5,H124="клиент",ISNUMBER(I124),I124&lt;=Вводные!$B$4),1,0)</f>
        <v>0.0</v>
      </c>
      <c r="R124" t="str">
        <f>IF(A124="","",IF(NOT(ISNUMBER(A124)),"дата не распознана",IF(OR(B124="",C124="",NOT(ISNUMBER(D124)),E124="",H124="",NOT(ISNUMBER(I124))),"пустое поле",IF(COUNTIF(Сводка!$A$16:$A$18,C124)=0,"неизвестный канал",IF(COUNTIF(Сводка!$A$5:$A$9,E124)=0,"неизвестный этап",IF(AND(H124&lt;&gt;"мы",H124&lt;&gt;"клиент"),"последним написал: мы или клиент",IF(D124&lt;0,"время ответа меньше нуля",IF(I124&lt;A124,"последнее сообщение раньше первого",IF(E124="Оплачено",IF(OR(NOT(ISNUMBER(F124)),NOT(ISNUMBER(G124))),"нет даты или суммы оплаты",IF(F124&lt;A124,"оплата раньше первого сообщения","")),IF(OR(F124&lt;&gt;"",G124&lt;&gt;""),"оплата указана, а этап не «Оплачено»",""))))))))))</f>
        <v/>
      </c>
      <c r="S124">
        <f>IF(R124="",0,1)</f>
        <v>0.0</v>
      </c>
    </row>
    <row r="125">
      <c r="A125" s="2" t="n"/>
      <c r="B125" s="3" t="n"/>
      <c r="C125" s="3" t="n"/>
      <c r="D125" s="3" t="n"/>
      <c r="E125" s="3" t="n"/>
      <c r="F125" s="2" t="n"/>
      <c r="G125" s="3" t="n"/>
      <c r="H125" s="3" t="n"/>
      <c r="I125" s="2" t="n"/>
      <c r="J125" s="3" t="n"/>
      <c r="K125">
        <f>IF(AND(ISNUMBER(A125),A125&gt;=Вводные!$B$3,A125&lt;=Вводные!$B$4),1,0)</f>
        <v>0.0</v>
      </c>
      <c r="L125">
        <f>IF(AND(K125=1,B125&lt;&gt;"",COUNTIFS(B$2:B125,B125,K$2:K125,1)=1),1,0)</f>
        <v>0.0</v>
      </c>
      <c r="M125">
        <f>IF(OR(L125=0,COUNTIF(Сводка!$A$5:$A$9,E125)=0),0,IF(AND(E125="Оплачено",ISNUMBER(F125),F125&gt;Вводные!$B$4),4,MATCH(E125,Сводка!$A$5:$A$9,0)))</f>
        <v>0.0</v>
      </c>
      <c r="N125">
        <f>IF(M125=5,1,0)</f>
        <v>0.0</v>
      </c>
      <c r="O125" t="str">
        <f>IF(L125=0,"",IF(D125&lt;=Вводные!$B$7,"быстро","медленно"))</f>
        <v/>
      </c>
      <c r="P125">
        <f>IF(AND(L125=1,M125&lt;5,H125="мы",ISNUMBER(I125),I125&lt;=Вводные!$B$4-Вводные!$B$5,I125&gt;=Вводные!$B$4-Вводные!$B$6),1,0)</f>
        <v>0.0</v>
      </c>
      <c r="Q125">
        <f>IF(AND(L125=1,M125&lt;5,H125="клиент",ISNUMBER(I125),I125&lt;=Вводные!$B$4),1,0)</f>
        <v>0.0</v>
      </c>
      <c r="R125" t="str">
        <f>IF(A125="","",IF(NOT(ISNUMBER(A125)),"дата не распознана",IF(OR(B125="",C125="",NOT(ISNUMBER(D125)),E125="",H125="",NOT(ISNUMBER(I125))),"пустое поле",IF(COUNTIF(Сводка!$A$16:$A$18,C125)=0,"неизвестный канал",IF(COUNTIF(Сводка!$A$5:$A$9,E125)=0,"неизвестный этап",IF(AND(H125&lt;&gt;"мы",H125&lt;&gt;"клиент"),"последним написал: мы или клиент",IF(D125&lt;0,"время ответа меньше нуля",IF(I125&lt;A125,"последнее сообщение раньше первого",IF(E125="Оплачено",IF(OR(NOT(ISNUMBER(F125)),NOT(ISNUMBER(G125))),"нет даты или суммы оплаты",IF(F125&lt;A125,"оплата раньше первого сообщения","")),IF(OR(F125&lt;&gt;"",G125&lt;&gt;""),"оплата указана, а этап не «Оплачено»",""))))))))))</f>
        <v/>
      </c>
      <c r="S125">
        <f>IF(R125="",0,1)</f>
        <v>0.0</v>
      </c>
    </row>
    <row r="126">
      <c r="A126" s="2" t="n"/>
      <c r="B126" s="3" t="n"/>
      <c r="C126" s="3" t="n"/>
      <c r="D126" s="3" t="n"/>
      <c r="E126" s="3" t="n"/>
      <c r="F126" s="2" t="n"/>
      <c r="G126" s="3" t="n"/>
      <c r="H126" s="3" t="n"/>
      <c r="I126" s="2" t="n"/>
      <c r="J126" s="3" t="n"/>
      <c r="K126">
        <f>IF(AND(ISNUMBER(A126),A126&gt;=Вводные!$B$3,A126&lt;=Вводные!$B$4),1,0)</f>
        <v>0.0</v>
      </c>
      <c r="L126">
        <f>IF(AND(K126=1,B126&lt;&gt;"",COUNTIFS(B$2:B126,B126,K$2:K126,1)=1),1,0)</f>
        <v>0.0</v>
      </c>
      <c r="M126">
        <f>IF(OR(L126=0,COUNTIF(Сводка!$A$5:$A$9,E126)=0),0,IF(AND(E126="Оплачено",ISNUMBER(F126),F126&gt;Вводные!$B$4),4,MATCH(E126,Сводка!$A$5:$A$9,0)))</f>
        <v>0.0</v>
      </c>
      <c r="N126">
        <f>IF(M126=5,1,0)</f>
        <v>0.0</v>
      </c>
      <c r="O126" t="str">
        <f>IF(L126=0,"",IF(D126&lt;=Вводные!$B$7,"быстро","медленно"))</f>
        <v/>
      </c>
      <c r="P126">
        <f>IF(AND(L126=1,M126&lt;5,H126="мы",ISNUMBER(I126),I126&lt;=Вводные!$B$4-Вводные!$B$5,I126&gt;=Вводные!$B$4-Вводные!$B$6),1,0)</f>
        <v>0.0</v>
      </c>
      <c r="Q126">
        <f>IF(AND(L126=1,M126&lt;5,H126="клиент",ISNUMBER(I126),I126&lt;=Вводные!$B$4),1,0)</f>
        <v>0.0</v>
      </c>
      <c r="R126" t="str">
        <f>IF(A126="","",IF(NOT(ISNUMBER(A126)),"дата не распознана",IF(OR(B126="",C126="",NOT(ISNUMBER(D126)),E126="",H126="",NOT(ISNUMBER(I126))),"пустое поле",IF(COUNTIF(Сводка!$A$16:$A$18,C126)=0,"неизвестный канал",IF(COUNTIF(Сводка!$A$5:$A$9,E126)=0,"неизвестный этап",IF(AND(H126&lt;&gt;"мы",H126&lt;&gt;"клиент"),"последним написал: мы или клиент",IF(D126&lt;0,"время ответа меньше нуля",IF(I126&lt;A126,"последнее сообщение раньше первого",IF(E126="Оплачено",IF(OR(NOT(ISNUMBER(F126)),NOT(ISNUMBER(G126))),"нет даты или суммы оплаты",IF(F126&lt;A126,"оплата раньше первого сообщения","")),IF(OR(F126&lt;&gt;"",G126&lt;&gt;""),"оплата указана, а этап не «Оплачено»",""))))))))))</f>
        <v/>
      </c>
      <c r="S126">
        <f>IF(R126="",0,1)</f>
        <v>0.0</v>
      </c>
    </row>
    <row r="127">
      <c r="A127" s="2" t="n"/>
      <c r="B127" s="3" t="n"/>
      <c r="C127" s="3" t="n"/>
      <c r="D127" s="3" t="n"/>
      <c r="E127" s="3" t="n"/>
      <c r="F127" s="2" t="n"/>
      <c r="G127" s="3" t="n"/>
      <c r="H127" s="3" t="n"/>
      <c r="I127" s="2" t="n"/>
      <c r="J127" s="3" t="n"/>
      <c r="K127">
        <f>IF(AND(ISNUMBER(A127),A127&gt;=Вводные!$B$3,A127&lt;=Вводные!$B$4),1,0)</f>
        <v>0.0</v>
      </c>
      <c r="L127">
        <f>IF(AND(K127=1,B127&lt;&gt;"",COUNTIFS(B$2:B127,B127,K$2:K127,1)=1),1,0)</f>
        <v>0.0</v>
      </c>
      <c r="M127">
        <f>IF(OR(L127=0,COUNTIF(Сводка!$A$5:$A$9,E127)=0),0,IF(AND(E127="Оплачено",ISNUMBER(F127),F127&gt;Вводные!$B$4),4,MATCH(E127,Сводка!$A$5:$A$9,0)))</f>
        <v>0.0</v>
      </c>
      <c r="N127">
        <f>IF(M127=5,1,0)</f>
        <v>0.0</v>
      </c>
      <c r="O127" t="str">
        <f>IF(L127=0,"",IF(D127&lt;=Вводные!$B$7,"быстро","медленно"))</f>
        <v/>
      </c>
      <c r="P127">
        <f>IF(AND(L127=1,M127&lt;5,H127="мы",ISNUMBER(I127),I127&lt;=Вводные!$B$4-Вводные!$B$5,I127&gt;=Вводные!$B$4-Вводные!$B$6),1,0)</f>
        <v>0.0</v>
      </c>
      <c r="Q127">
        <f>IF(AND(L127=1,M127&lt;5,H127="клиент",ISNUMBER(I127),I127&lt;=Вводные!$B$4),1,0)</f>
        <v>0.0</v>
      </c>
      <c r="R127" t="str">
        <f>IF(A127="","",IF(NOT(ISNUMBER(A127)),"дата не распознана",IF(OR(B127="",C127="",NOT(ISNUMBER(D127)),E127="",H127="",NOT(ISNUMBER(I127))),"пустое поле",IF(COUNTIF(Сводка!$A$16:$A$18,C127)=0,"неизвестный канал",IF(COUNTIF(Сводка!$A$5:$A$9,E127)=0,"неизвестный этап",IF(AND(H127&lt;&gt;"мы",H127&lt;&gt;"клиент"),"последним написал: мы или клиент",IF(D127&lt;0,"время ответа меньше нуля",IF(I127&lt;A127,"последнее сообщение раньше первого",IF(E127="Оплачено",IF(OR(NOT(ISNUMBER(F127)),NOT(ISNUMBER(G127))),"нет даты или суммы оплаты",IF(F127&lt;A127,"оплата раньше первого сообщения","")),IF(OR(F127&lt;&gt;"",G127&lt;&gt;""),"оплата указана, а этап не «Оплачено»",""))))))))))</f>
        <v/>
      </c>
      <c r="S127">
        <f>IF(R127="",0,1)</f>
        <v>0.0</v>
      </c>
    </row>
    <row r="128">
      <c r="A128" s="2" t="n"/>
      <c r="B128" s="3" t="n"/>
      <c r="C128" s="3" t="n"/>
      <c r="D128" s="3" t="n"/>
      <c r="E128" s="3" t="n"/>
      <c r="F128" s="2" t="n"/>
      <c r="G128" s="3" t="n"/>
      <c r="H128" s="3" t="n"/>
      <c r="I128" s="2" t="n"/>
      <c r="J128" s="3" t="n"/>
      <c r="K128">
        <f>IF(AND(ISNUMBER(A128),A128&gt;=Вводные!$B$3,A128&lt;=Вводные!$B$4),1,0)</f>
        <v>0.0</v>
      </c>
      <c r="L128">
        <f>IF(AND(K128=1,B128&lt;&gt;"",COUNTIFS(B$2:B128,B128,K$2:K128,1)=1),1,0)</f>
        <v>0.0</v>
      </c>
      <c r="M128">
        <f>IF(OR(L128=0,COUNTIF(Сводка!$A$5:$A$9,E128)=0),0,IF(AND(E128="Оплачено",ISNUMBER(F128),F128&gt;Вводные!$B$4),4,MATCH(E128,Сводка!$A$5:$A$9,0)))</f>
        <v>0.0</v>
      </c>
      <c r="N128">
        <f>IF(M128=5,1,0)</f>
        <v>0.0</v>
      </c>
      <c r="O128" t="str">
        <f>IF(L128=0,"",IF(D128&lt;=Вводные!$B$7,"быстро","медленно"))</f>
        <v/>
      </c>
      <c r="P128">
        <f>IF(AND(L128=1,M128&lt;5,H128="мы",ISNUMBER(I128),I128&lt;=Вводные!$B$4-Вводные!$B$5,I128&gt;=Вводные!$B$4-Вводные!$B$6),1,0)</f>
        <v>0.0</v>
      </c>
      <c r="Q128">
        <f>IF(AND(L128=1,M128&lt;5,H128="клиент",ISNUMBER(I128),I128&lt;=Вводные!$B$4),1,0)</f>
        <v>0.0</v>
      </c>
      <c r="R128" t="str">
        <f>IF(A128="","",IF(NOT(ISNUMBER(A128)),"дата не распознана",IF(OR(B128="",C128="",NOT(ISNUMBER(D128)),E128="",H128="",NOT(ISNUMBER(I128))),"пустое поле",IF(COUNTIF(Сводка!$A$16:$A$18,C128)=0,"неизвестный канал",IF(COUNTIF(Сводка!$A$5:$A$9,E128)=0,"неизвестный этап",IF(AND(H128&lt;&gt;"мы",H128&lt;&gt;"клиент"),"последним написал: мы или клиент",IF(D128&lt;0,"время ответа меньше нуля",IF(I128&lt;A128,"последнее сообщение раньше первого",IF(E128="Оплачено",IF(OR(NOT(ISNUMBER(F128)),NOT(ISNUMBER(G128))),"нет даты или суммы оплаты",IF(F128&lt;A128,"оплата раньше первого сообщения","")),IF(OR(F128&lt;&gt;"",G128&lt;&gt;""),"оплата указана, а этап не «Оплачено»",""))))))))))</f>
        <v/>
      </c>
      <c r="S128">
        <f>IF(R128="",0,1)</f>
        <v>0.0</v>
      </c>
    </row>
    <row r="129">
      <c r="A129" s="2" t="n"/>
      <c r="B129" s="3" t="n"/>
      <c r="C129" s="3" t="n"/>
      <c r="D129" s="3" t="n"/>
      <c r="E129" s="3" t="n"/>
      <c r="F129" s="2" t="n"/>
      <c r="G129" s="3" t="n"/>
      <c r="H129" s="3" t="n"/>
      <c r="I129" s="2" t="n"/>
      <c r="J129" s="3" t="n"/>
      <c r="K129">
        <f>IF(AND(ISNUMBER(A129),A129&gt;=Вводные!$B$3,A129&lt;=Вводные!$B$4),1,0)</f>
        <v>0.0</v>
      </c>
      <c r="L129">
        <f>IF(AND(K129=1,B129&lt;&gt;"",COUNTIFS(B$2:B129,B129,K$2:K129,1)=1),1,0)</f>
        <v>0.0</v>
      </c>
      <c r="M129">
        <f>IF(OR(L129=0,COUNTIF(Сводка!$A$5:$A$9,E129)=0),0,IF(AND(E129="Оплачено",ISNUMBER(F129),F129&gt;Вводные!$B$4),4,MATCH(E129,Сводка!$A$5:$A$9,0)))</f>
        <v>0.0</v>
      </c>
      <c r="N129">
        <f>IF(M129=5,1,0)</f>
        <v>0.0</v>
      </c>
      <c r="O129" t="str">
        <f>IF(L129=0,"",IF(D129&lt;=Вводные!$B$7,"быстро","медленно"))</f>
        <v/>
      </c>
      <c r="P129">
        <f>IF(AND(L129=1,M129&lt;5,H129="мы",ISNUMBER(I129),I129&lt;=Вводные!$B$4-Вводные!$B$5,I129&gt;=Вводные!$B$4-Вводные!$B$6),1,0)</f>
        <v>0.0</v>
      </c>
      <c r="Q129">
        <f>IF(AND(L129=1,M129&lt;5,H129="клиент",ISNUMBER(I129),I129&lt;=Вводные!$B$4),1,0)</f>
        <v>0.0</v>
      </c>
      <c r="R129" t="str">
        <f>IF(A129="","",IF(NOT(ISNUMBER(A129)),"дата не распознана",IF(OR(B129="",C129="",NOT(ISNUMBER(D129)),E129="",H129="",NOT(ISNUMBER(I129))),"пустое поле",IF(COUNTIF(Сводка!$A$16:$A$18,C129)=0,"неизвестный канал",IF(COUNTIF(Сводка!$A$5:$A$9,E129)=0,"неизвестный этап",IF(AND(H129&lt;&gt;"мы",H129&lt;&gt;"клиент"),"последним написал: мы или клиент",IF(D129&lt;0,"время ответа меньше нуля",IF(I129&lt;A129,"последнее сообщение раньше первого",IF(E129="Оплачено",IF(OR(NOT(ISNUMBER(F129)),NOT(ISNUMBER(G129))),"нет даты или суммы оплаты",IF(F129&lt;A129,"оплата раньше первого сообщения","")),IF(OR(F129&lt;&gt;"",G129&lt;&gt;""),"оплата указана, а этап не «Оплачено»",""))))))))))</f>
        <v/>
      </c>
      <c r="S129">
        <f>IF(R129="",0,1)</f>
        <v>0.0</v>
      </c>
    </row>
    <row r="130">
      <c r="A130" s="2" t="n"/>
      <c r="B130" s="3" t="n"/>
      <c r="C130" s="3" t="n"/>
      <c r="D130" s="3" t="n"/>
      <c r="E130" s="3" t="n"/>
      <c r="F130" s="2" t="n"/>
      <c r="G130" s="3" t="n"/>
      <c r="H130" s="3" t="n"/>
      <c r="I130" s="2" t="n"/>
      <c r="J130" s="3" t="n"/>
      <c r="K130">
        <f>IF(AND(ISNUMBER(A130),A130&gt;=Вводные!$B$3,A130&lt;=Вводные!$B$4),1,0)</f>
        <v>0.0</v>
      </c>
      <c r="L130">
        <f>IF(AND(K130=1,B130&lt;&gt;"",COUNTIFS(B$2:B130,B130,K$2:K130,1)=1),1,0)</f>
        <v>0.0</v>
      </c>
      <c r="M130">
        <f>IF(OR(L130=0,COUNTIF(Сводка!$A$5:$A$9,E130)=0),0,IF(AND(E130="Оплачено",ISNUMBER(F130),F130&gt;Вводные!$B$4),4,MATCH(E130,Сводка!$A$5:$A$9,0)))</f>
        <v>0.0</v>
      </c>
      <c r="N130">
        <f>IF(M130=5,1,0)</f>
        <v>0.0</v>
      </c>
      <c r="O130" t="str">
        <f>IF(L130=0,"",IF(D130&lt;=Вводные!$B$7,"быстро","медленно"))</f>
        <v/>
      </c>
      <c r="P130">
        <f>IF(AND(L130=1,M130&lt;5,H130="мы",ISNUMBER(I130),I130&lt;=Вводные!$B$4-Вводные!$B$5,I130&gt;=Вводные!$B$4-Вводные!$B$6),1,0)</f>
        <v>0.0</v>
      </c>
      <c r="Q130">
        <f>IF(AND(L130=1,M130&lt;5,H130="клиент",ISNUMBER(I130),I130&lt;=Вводные!$B$4),1,0)</f>
        <v>0.0</v>
      </c>
      <c r="R130" t="str">
        <f>IF(A130="","",IF(NOT(ISNUMBER(A130)),"дата не распознана",IF(OR(B130="",C130="",NOT(ISNUMBER(D130)),E130="",H130="",NOT(ISNUMBER(I130))),"пустое поле",IF(COUNTIF(Сводка!$A$16:$A$18,C130)=0,"неизвестный канал",IF(COUNTIF(Сводка!$A$5:$A$9,E130)=0,"неизвестный этап",IF(AND(H130&lt;&gt;"мы",H130&lt;&gt;"клиент"),"последним написал: мы или клиент",IF(D130&lt;0,"время ответа меньше нуля",IF(I130&lt;A130,"последнее сообщение раньше первого",IF(E130="Оплачено",IF(OR(NOT(ISNUMBER(F130)),NOT(ISNUMBER(G130))),"нет даты или суммы оплаты",IF(F130&lt;A130,"оплата раньше первого сообщения","")),IF(OR(F130&lt;&gt;"",G130&lt;&gt;""),"оплата указана, а этап не «Оплачено»",""))))))))))</f>
        <v/>
      </c>
      <c r="S130">
        <f>IF(R130="",0,1)</f>
        <v>0.0</v>
      </c>
    </row>
    <row r="131">
      <c r="A131" s="2" t="n"/>
      <c r="B131" s="3" t="n"/>
      <c r="C131" s="3" t="n"/>
      <c r="D131" s="3" t="n"/>
      <c r="E131" s="3" t="n"/>
      <c r="F131" s="2" t="n"/>
      <c r="G131" s="3" t="n"/>
      <c r="H131" s="3" t="n"/>
      <c r="I131" s="2" t="n"/>
      <c r="J131" s="3" t="n"/>
      <c r="K131">
        <f>IF(AND(ISNUMBER(A131),A131&gt;=Вводные!$B$3,A131&lt;=Вводные!$B$4),1,0)</f>
        <v>0.0</v>
      </c>
      <c r="L131">
        <f>IF(AND(K131=1,B131&lt;&gt;"",COUNTIFS(B$2:B131,B131,K$2:K131,1)=1),1,0)</f>
        <v>0.0</v>
      </c>
      <c r="M131">
        <f>IF(OR(L131=0,COUNTIF(Сводка!$A$5:$A$9,E131)=0),0,IF(AND(E131="Оплачено",ISNUMBER(F131),F131&gt;Вводные!$B$4),4,MATCH(E131,Сводка!$A$5:$A$9,0)))</f>
        <v>0.0</v>
      </c>
      <c r="N131">
        <f>IF(M131=5,1,0)</f>
        <v>0.0</v>
      </c>
      <c r="O131" t="str">
        <f>IF(L131=0,"",IF(D131&lt;=Вводные!$B$7,"быстро","медленно"))</f>
        <v/>
      </c>
      <c r="P131">
        <f>IF(AND(L131=1,M131&lt;5,H131="мы",ISNUMBER(I131),I131&lt;=Вводные!$B$4-Вводные!$B$5,I131&gt;=Вводные!$B$4-Вводные!$B$6),1,0)</f>
        <v>0.0</v>
      </c>
      <c r="Q131">
        <f>IF(AND(L131=1,M131&lt;5,H131="клиент",ISNUMBER(I131),I131&lt;=Вводные!$B$4),1,0)</f>
        <v>0.0</v>
      </c>
      <c r="R131" t="str">
        <f>IF(A131="","",IF(NOT(ISNUMBER(A131)),"дата не распознана",IF(OR(B131="",C131="",NOT(ISNUMBER(D131)),E131="",H131="",NOT(ISNUMBER(I131))),"пустое поле",IF(COUNTIF(Сводка!$A$16:$A$18,C131)=0,"неизвестный канал",IF(COUNTIF(Сводка!$A$5:$A$9,E131)=0,"неизвестный этап",IF(AND(H131&lt;&gt;"мы",H131&lt;&gt;"клиент"),"последним написал: мы или клиент",IF(D131&lt;0,"время ответа меньше нуля",IF(I131&lt;A131,"последнее сообщение раньше первого",IF(E131="Оплачено",IF(OR(NOT(ISNUMBER(F131)),NOT(ISNUMBER(G131))),"нет даты или суммы оплаты",IF(F131&lt;A131,"оплата раньше первого сообщения","")),IF(OR(F131&lt;&gt;"",G131&lt;&gt;""),"оплата указана, а этап не «Оплачено»",""))))))))))</f>
        <v/>
      </c>
      <c r="S131">
        <f>IF(R131="",0,1)</f>
        <v>0.0</v>
      </c>
    </row>
    <row r="132">
      <c r="A132" s="2" t="n"/>
      <c r="B132" s="3" t="n"/>
      <c r="C132" s="3" t="n"/>
      <c r="D132" s="3" t="n"/>
      <c r="E132" s="3" t="n"/>
      <c r="F132" s="2" t="n"/>
      <c r="G132" s="3" t="n"/>
      <c r="H132" s="3" t="n"/>
      <c r="I132" s="2" t="n"/>
      <c r="J132" s="3" t="n"/>
      <c r="K132">
        <f>IF(AND(ISNUMBER(A132),A132&gt;=Вводные!$B$3,A132&lt;=Вводные!$B$4),1,0)</f>
        <v>0.0</v>
      </c>
      <c r="L132">
        <f>IF(AND(K132=1,B132&lt;&gt;"",COUNTIFS(B$2:B132,B132,K$2:K132,1)=1),1,0)</f>
        <v>0.0</v>
      </c>
      <c r="M132">
        <f>IF(OR(L132=0,COUNTIF(Сводка!$A$5:$A$9,E132)=0),0,IF(AND(E132="Оплачено",ISNUMBER(F132),F132&gt;Вводные!$B$4),4,MATCH(E132,Сводка!$A$5:$A$9,0)))</f>
        <v>0.0</v>
      </c>
      <c r="N132">
        <f>IF(M132=5,1,0)</f>
        <v>0.0</v>
      </c>
      <c r="O132" t="str">
        <f>IF(L132=0,"",IF(D132&lt;=Вводные!$B$7,"быстро","медленно"))</f>
        <v/>
      </c>
      <c r="P132">
        <f>IF(AND(L132=1,M132&lt;5,H132="мы",ISNUMBER(I132),I132&lt;=Вводные!$B$4-Вводные!$B$5,I132&gt;=Вводные!$B$4-Вводные!$B$6),1,0)</f>
        <v>0.0</v>
      </c>
      <c r="Q132">
        <f>IF(AND(L132=1,M132&lt;5,H132="клиент",ISNUMBER(I132),I132&lt;=Вводные!$B$4),1,0)</f>
        <v>0.0</v>
      </c>
      <c r="R132" t="str">
        <f>IF(A132="","",IF(NOT(ISNUMBER(A132)),"дата не распознана",IF(OR(B132="",C132="",NOT(ISNUMBER(D132)),E132="",H132="",NOT(ISNUMBER(I132))),"пустое поле",IF(COUNTIF(Сводка!$A$16:$A$18,C132)=0,"неизвестный канал",IF(COUNTIF(Сводка!$A$5:$A$9,E132)=0,"неизвестный этап",IF(AND(H132&lt;&gt;"мы",H132&lt;&gt;"клиент"),"последним написал: мы или клиент",IF(D132&lt;0,"время ответа меньше нуля",IF(I132&lt;A132,"последнее сообщение раньше первого",IF(E132="Оплачено",IF(OR(NOT(ISNUMBER(F132)),NOT(ISNUMBER(G132))),"нет даты или суммы оплаты",IF(F132&lt;A132,"оплата раньше первого сообщения","")),IF(OR(F132&lt;&gt;"",G132&lt;&gt;""),"оплата указана, а этап не «Оплачено»",""))))))))))</f>
        <v/>
      </c>
      <c r="S132">
        <f>IF(R132="",0,1)</f>
        <v>0.0</v>
      </c>
    </row>
    <row r="133">
      <c r="A133" s="2" t="n"/>
      <c r="B133" s="3" t="n"/>
      <c r="C133" s="3" t="n"/>
      <c r="D133" s="3" t="n"/>
      <c r="E133" s="3" t="n"/>
      <c r="F133" s="2" t="n"/>
      <c r="G133" s="3" t="n"/>
      <c r="H133" s="3" t="n"/>
      <c r="I133" s="2" t="n"/>
      <c r="J133" s="3" t="n"/>
      <c r="K133">
        <f>IF(AND(ISNUMBER(A133),A133&gt;=Вводные!$B$3,A133&lt;=Вводные!$B$4),1,0)</f>
        <v>0.0</v>
      </c>
      <c r="L133">
        <f>IF(AND(K133=1,B133&lt;&gt;"",COUNTIFS(B$2:B133,B133,K$2:K133,1)=1),1,0)</f>
        <v>0.0</v>
      </c>
      <c r="M133">
        <f>IF(OR(L133=0,COUNTIF(Сводка!$A$5:$A$9,E133)=0),0,IF(AND(E133="Оплачено",ISNUMBER(F133),F133&gt;Вводные!$B$4),4,MATCH(E133,Сводка!$A$5:$A$9,0)))</f>
        <v>0.0</v>
      </c>
      <c r="N133">
        <f>IF(M133=5,1,0)</f>
        <v>0.0</v>
      </c>
      <c r="O133" t="str">
        <f>IF(L133=0,"",IF(D133&lt;=Вводные!$B$7,"быстро","медленно"))</f>
        <v/>
      </c>
      <c r="P133">
        <f>IF(AND(L133=1,M133&lt;5,H133="мы",ISNUMBER(I133),I133&lt;=Вводные!$B$4-Вводные!$B$5,I133&gt;=Вводные!$B$4-Вводные!$B$6),1,0)</f>
        <v>0.0</v>
      </c>
      <c r="Q133">
        <f>IF(AND(L133=1,M133&lt;5,H133="клиент",ISNUMBER(I133),I133&lt;=Вводные!$B$4),1,0)</f>
        <v>0.0</v>
      </c>
      <c r="R133" t="str">
        <f>IF(A133="","",IF(NOT(ISNUMBER(A133)),"дата не распознана",IF(OR(B133="",C133="",NOT(ISNUMBER(D133)),E133="",H133="",NOT(ISNUMBER(I133))),"пустое поле",IF(COUNTIF(Сводка!$A$16:$A$18,C133)=0,"неизвестный канал",IF(COUNTIF(Сводка!$A$5:$A$9,E133)=0,"неизвестный этап",IF(AND(H133&lt;&gt;"мы",H133&lt;&gt;"клиент"),"последним написал: мы или клиент",IF(D133&lt;0,"время ответа меньше нуля",IF(I133&lt;A133,"последнее сообщение раньше первого",IF(E133="Оплачено",IF(OR(NOT(ISNUMBER(F133)),NOT(ISNUMBER(G133))),"нет даты или суммы оплаты",IF(F133&lt;A133,"оплата раньше первого сообщения","")),IF(OR(F133&lt;&gt;"",G133&lt;&gt;""),"оплата указана, а этап не «Оплачено»",""))))))))))</f>
        <v/>
      </c>
      <c r="S133">
        <f>IF(R133="",0,1)</f>
        <v>0.0</v>
      </c>
    </row>
    <row r="134">
      <c r="A134" s="2" t="n"/>
      <c r="B134" s="3" t="n"/>
      <c r="C134" s="3" t="n"/>
      <c r="D134" s="3" t="n"/>
      <c r="E134" s="3" t="n"/>
      <c r="F134" s="2" t="n"/>
      <c r="G134" s="3" t="n"/>
      <c r="H134" s="3" t="n"/>
      <c r="I134" s="2" t="n"/>
      <c r="J134" s="3" t="n"/>
      <c r="K134">
        <f>IF(AND(ISNUMBER(A134),A134&gt;=Вводные!$B$3,A134&lt;=Вводные!$B$4),1,0)</f>
        <v>0.0</v>
      </c>
      <c r="L134">
        <f>IF(AND(K134=1,B134&lt;&gt;"",COUNTIFS(B$2:B134,B134,K$2:K134,1)=1),1,0)</f>
        <v>0.0</v>
      </c>
      <c r="M134">
        <f>IF(OR(L134=0,COUNTIF(Сводка!$A$5:$A$9,E134)=0),0,IF(AND(E134="Оплачено",ISNUMBER(F134),F134&gt;Вводные!$B$4),4,MATCH(E134,Сводка!$A$5:$A$9,0)))</f>
        <v>0.0</v>
      </c>
      <c r="N134">
        <f>IF(M134=5,1,0)</f>
        <v>0.0</v>
      </c>
      <c r="O134" t="str">
        <f>IF(L134=0,"",IF(D134&lt;=Вводные!$B$7,"быстро","медленно"))</f>
        <v/>
      </c>
      <c r="P134">
        <f>IF(AND(L134=1,M134&lt;5,H134="мы",ISNUMBER(I134),I134&lt;=Вводные!$B$4-Вводные!$B$5,I134&gt;=Вводные!$B$4-Вводные!$B$6),1,0)</f>
        <v>0.0</v>
      </c>
      <c r="Q134">
        <f>IF(AND(L134=1,M134&lt;5,H134="клиент",ISNUMBER(I134),I134&lt;=Вводные!$B$4),1,0)</f>
        <v>0.0</v>
      </c>
      <c r="R134" t="str">
        <f>IF(A134="","",IF(NOT(ISNUMBER(A134)),"дата не распознана",IF(OR(B134="",C134="",NOT(ISNUMBER(D134)),E134="",H134="",NOT(ISNUMBER(I134))),"пустое поле",IF(COUNTIF(Сводка!$A$16:$A$18,C134)=0,"неизвестный канал",IF(COUNTIF(Сводка!$A$5:$A$9,E134)=0,"неизвестный этап",IF(AND(H134&lt;&gt;"мы",H134&lt;&gt;"клиент"),"последним написал: мы или клиент",IF(D134&lt;0,"время ответа меньше нуля",IF(I134&lt;A134,"последнее сообщение раньше первого",IF(E134="Оплачено",IF(OR(NOT(ISNUMBER(F134)),NOT(ISNUMBER(G134))),"нет даты или суммы оплаты",IF(F134&lt;A134,"оплата раньше первого сообщения","")),IF(OR(F134&lt;&gt;"",G134&lt;&gt;""),"оплата указана, а этап не «Оплачено»",""))))))))))</f>
        <v/>
      </c>
      <c r="S134">
        <f>IF(R134="",0,1)</f>
        <v>0.0</v>
      </c>
    </row>
    <row r="135">
      <c r="A135" s="2" t="n"/>
      <c r="B135" s="3" t="n"/>
      <c r="C135" s="3" t="n"/>
      <c r="D135" s="3" t="n"/>
      <c r="E135" s="3" t="n"/>
      <c r="F135" s="2" t="n"/>
      <c r="G135" s="3" t="n"/>
      <c r="H135" s="3" t="n"/>
      <c r="I135" s="2" t="n"/>
      <c r="J135" s="3" t="n"/>
      <c r="K135">
        <f>IF(AND(ISNUMBER(A135),A135&gt;=Вводные!$B$3,A135&lt;=Вводные!$B$4),1,0)</f>
        <v>0.0</v>
      </c>
      <c r="L135">
        <f>IF(AND(K135=1,B135&lt;&gt;"",COUNTIFS(B$2:B135,B135,K$2:K135,1)=1),1,0)</f>
        <v>0.0</v>
      </c>
      <c r="M135">
        <f>IF(OR(L135=0,COUNTIF(Сводка!$A$5:$A$9,E135)=0),0,IF(AND(E135="Оплачено",ISNUMBER(F135),F135&gt;Вводные!$B$4),4,MATCH(E135,Сводка!$A$5:$A$9,0)))</f>
        <v>0.0</v>
      </c>
      <c r="N135">
        <f>IF(M135=5,1,0)</f>
        <v>0.0</v>
      </c>
      <c r="O135" t="str">
        <f>IF(L135=0,"",IF(D135&lt;=Вводные!$B$7,"быстро","медленно"))</f>
        <v/>
      </c>
      <c r="P135">
        <f>IF(AND(L135=1,M135&lt;5,H135="мы",ISNUMBER(I135),I135&lt;=Вводные!$B$4-Вводные!$B$5,I135&gt;=Вводные!$B$4-Вводные!$B$6),1,0)</f>
        <v>0.0</v>
      </c>
      <c r="Q135">
        <f>IF(AND(L135=1,M135&lt;5,H135="клиент",ISNUMBER(I135),I135&lt;=Вводные!$B$4),1,0)</f>
        <v>0.0</v>
      </c>
      <c r="R135" t="str">
        <f>IF(A135="","",IF(NOT(ISNUMBER(A135)),"дата не распознана",IF(OR(B135="",C135="",NOT(ISNUMBER(D135)),E135="",H135="",NOT(ISNUMBER(I135))),"пустое поле",IF(COUNTIF(Сводка!$A$16:$A$18,C135)=0,"неизвестный канал",IF(COUNTIF(Сводка!$A$5:$A$9,E135)=0,"неизвестный этап",IF(AND(H135&lt;&gt;"мы",H135&lt;&gt;"клиент"),"последним написал: мы или клиент",IF(D135&lt;0,"время ответа меньше нуля",IF(I135&lt;A135,"последнее сообщение раньше первого",IF(E135="Оплачено",IF(OR(NOT(ISNUMBER(F135)),NOT(ISNUMBER(G135))),"нет даты или суммы оплаты",IF(F135&lt;A135,"оплата раньше первого сообщения","")),IF(OR(F135&lt;&gt;"",G135&lt;&gt;""),"оплата указана, а этап не «Оплачено»",""))))))))))</f>
        <v/>
      </c>
      <c r="S135">
        <f>IF(R135="",0,1)</f>
        <v>0.0</v>
      </c>
    </row>
    <row r="136">
      <c r="A136" s="2" t="n"/>
      <c r="B136" s="3" t="n"/>
      <c r="C136" s="3" t="n"/>
      <c r="D136" s="3" t="n"/>
      <c r="E136" s="3" t="n"/>
      <c r="F136" s="2" t="n"/>
      <c r="G136" s="3" t="n"/>
      <c r="H136" s="3" t="n"/>
      <c r="I136" s="2" t="n"/>
      <c r="J136" s="3" t="n"/>
      <c r="K136">
        <f>IF(AND(ISNUMBER(A136),A136&gt;=Вводные!$B$3,A136&lt;=Вводные!$B$4),1,0)</f>
        <v>0.0</v>
      </c>
      <c r="L136">
        <f>IF(AND(K136=1,B136&lt;&gt;"",COUNTIFS(B$2:B136,B136,K$2:K136,1)=1),1,0)</f>
        <v>0.0</v>
      </c>
      <c r="M136">
        <f>IF(OR(L136=0,COUNTIF(Сводка!$A$5:$A$9,E136)=0),0,IF(AND(E136="Оплачено",ISNUMBER(F136),F136&gt;Вводные!$B$4),4,MATCH(E136,Сводка!$A$5:$A$9,0)))</f>
        <v>0.0</v>
      </c>
      <c r="N136">
        <f>IF(M136=5,1,0)</f>
        <v>0.0</v>
      </c>
      <c r="O136" t="str">
        <f>IF(L136=0,"",IF(D136&lt;=Вводные!$B$7,"быстро","медленно"))</f>
        <v/>
      </c>
      <c r="P136">
        <f>IF(AND(L136=1,M136&lt;5,H136="мы",ISNUMBER(I136),I136&lt;=Вводные!$B$4-Вводные!$B$5,I136&gt;=Вводные!$B$4-Вводные!$B$6),1,0)</f>
        <v>0.0</v>
      </c>
      <c r="Q136">
        <f>IF(AND(L136=1,M136&lt;5,H136="клиент",ISNUMBER(I136),I136&lt;=Вводные!$B$4),1,0)</f>
        <v>0.0</v>
      </c>
      <c r="R136" t="str">
        <f>IF(A136="","",IF(NOT(ISNUMBER(A136)),"дата не распознана",IF(OR(B136="",C136="",NOT(ISNUMBER(D136)),E136="",H136="",NOT(ISNUMBER(I136))),"пустое поле",IF(COUNTIF(Сводка!$A$16:$A$18,C136)=0,"неизвестный канал",IF(COUNTIF(Сводка!$A$5:$A$9,E136)=0,"неизвестный этап",IF(AND(H136&lt;&gt;"мы",H136&lt;&gt;"клиент"),"последним написал: мы или клиент",IF(D136&lt;0,"время ответа меньше нуля",IF(I136&lt;A136,"последнее сообщение раньше первого",IF(E136="Оплачено",IF(OR(NOT(ISNUMBER(F136)),NOT(ISNUMBER(G136))),"нет даты или суммы оплаты",IF(F136&lt;A136,"оплата раньше первого сообщения","")),IF(OR(F136&lt;&gt;"",G136&lt;&gt;""),"оплата указана, а этап не «Оплачено»",""))))))))))</f>
        <v/>
      </c>
      <c r="S136">
        <f>IF(R136="",0,1)</f>
        <v>0.0</v>
      </c>
    </row>
    <row r="137">
      <c r="A137" s="2" t="n"/>
      <c r="B137" s="3" t="n"/>
      <c r="C137" s="3" t="n"/>
      <c r="D137" s="3" t="n"/>
      <c r="E137" s="3" t="n"/>
      <c r="F137" s="2" t="n"/>
      <c r="G137" s="3" t="n"/>
      <c r="H137" s="3" t="n"/>
      <c r="I137" s="2" t="n"/>
      <c r="J137" s="3" t="n"/>
      <c r="K137">
        <f>IF(AND(ISNUMBER(A137),A137&gt;=Вводные!$B$3,A137&lt;=Вводные!$B$4),1,0)</f>
        <v>0.0</v>
      </c>
      <c r="L137">
        <f>IF(AND(K137=1,B137&lt;&gt;"",COUNTIFS(B$2:B137,B137,K$2:K137,1)=1),1,0)</f>
        <v>0.0</v>
      </c>
      <c r="M137">
        <f>IF(OR(L137=0,COUNTIF(Сводка!$A$5:$A$9,E137)=0),0,IF(AND(E137="Оплачено",ISNUMBER(F137),F137&gt;Вводные!$B$4),4,MATCH(E137,Сводка!$A$5:$A$9,0)))</f>
        <v>0.0</v>
      </c>
      <c r="N137">
        <f>IF(M137=5,1,0)</f>
        <v>0.0</v>
      </c>
      <c r="O137" t="str">
        <f>IF(L137=0,"",IF(D137&lt;=Вводные!$B$7,"быстро","медленно"))</f>
        <v/>
      </c>
      <c r="P137">
        <f>IF(AND(L137=1,M137&lt;5,H137="мы",ISNUMBER(I137),I137&lt;=Вводные!$B$4-Вводные!$B$5,I137&gt;=Вводные!$B$4-Вводные!$B$6),1,0)</f>
        <v>0.0</v>
      </c>
      <c r="Q137">
        <f>IF(AND(L137=1,M137&lt;5,H137="клиент",ISNUMBER(I137),I137&lt;=Вводные!$B$4),1,0)</f>
        <v>0.0</v>
      </c>
      <c r="R137" t="str">
        <f>IF(A137="","",IF(NOT(ISNUMBER(A137)),"дата не распознана",IF(OR(B137="",C137="",NOT(ISNUMBER(D137)),E137="",H137="",NOT(ISNUMBER(I137))),"пустое поле",IF(COUNTIF(Сводка!$A$16:$A$18,C137)=0,"неизвестный канал",IF(COUNTIF(Сводка!$A$5:$A$9,E137)=0,"неизвестный этап",IF(AND(H137&lt;&gt;"мы",H137&lt;&gt;"клиент"),"последним написал: мы или клиент",IF(D137&lt;0,"время ответа меньше нуля",IF(I137&lt;A137,"последнее сообщение раньше первого",IF(E137="Оплачено",IF(OR(NOT(ISNUMBER(F137)),NOT(ISNUMBER(G137))),"нет даты или суммы оплаты",IF(F137&lt;A137,"оплата раньше первого сообщения","")),IF(OR(F137&lt;&gt;"",G137&lt;&gt;""),"оплата указана, а этап не «Оплачено»",""))))))))))</f>
        <v/>
      </c>
      <c r="S137">
        <f>IF(R137="",0,1)</f>
        <v>0.0</v>
      </c>
    </row>
    <row r="138">
      <c r="A138" s="2" t="n"/>
      <c r="B138" s="3" t="n"/>
      <c r="C138" s="3" t="n"/>
      <c r="D138" s="3" t="n"/>
      <c r="E138" s="3" t="n"/>
      <c r="F138" s="2" t="n"/>
      <c r="G138" s="3" t="n"/>
      <c r="H138" s="3" t="n"/>
      <c r="I138" s="2" t="n"/>
      <c r="J138" s="3" t="n"/>
      <c r="K138">
        <f>IF(AND(ISNUMBER(A138),A138&gt;=Вводные!$B$3,A138&lt;=Вводные!$B$4),1,0)</f>
        <v>0.0</v>
      </c>
      <c r="L138">
        <f>IF(AND(K138=1,B138&lt;&gt;"",COUNTIFS(B$2:B138,B138,K$2:K138,1)=1),1,0)</f>
        <v>0.0</v>
      </c>
      <c r="M138">
        <f>IF(OR(L138=0,COUNTIF(Сводка!$A$5:$A$9,E138)=0),0,IF(AND(E138="Оплачено",ISNUMBER(F138),F138&gt;Вводные!$B$4),4,MATCH(E138,Сводка!$A$5:$A$9,0)))</f>
        <v>0.0</v>
      </c>
      <c r="N138">
        <f>IF(M138=5,1,0)</f>
        <v>0.0</v>
      </c>
      <c r="O138" t="str">
        <f>IF(L138=0,"",IF(D138&lt;=Вводные!$B$7,"быстро","медленно"))</f>
        <v/>
      </c>
      <c r="P138">
        <f>IF(AND(L138=1,M138&lt;5,H138="мы",ISNUMBER(I138),I138&lt;=Вводные!$B$4-Вводные!$B$5,I138&gt;=Вводные!$B$4-Вводные!$B$6),1,0)</f>
        <v>0.0</v>
      </c>
      <c r="Q138">
        <f>IF(AND(L138=1,M138&lt;5,H138="клиент",ISNUMBER(I138),I138&lt;=Вводные!$B$4),1,0)</f>
        <v>0.0</v>
      </c>
      <c r="R138" t="str">
        <f>IF(A138="","",IF(NOT(ISNUMBER(A138)),"дата не распознана",IF(OR(B138="",C138="",NOT(ISNUMBER(D138)),E138="",H138="",NOT(ISNUMBER(I138))),"пустое поле",IF(COUNTIF(Сводка!$A$16:$A$18,C138)=0,"неизвестный канал",IF(COUNTIF(Сводка!$A$5:$A$9,E138)=0,"неизвестный этап",IF(AND(H138&lt;&gt;"мы",H138&lt;&gt;"клиент"),"последним написал: мы или клиент",IF(D138&lt;0,"время ответа меньше нуля",IF(I138&lt;A138,"последнее сообщение раньше первого",IF(E138="Оплачено",IF(OR(NOT(ISNUMBER(F138)),NOT(ISNUMBER(G138))),"нет даты или суммы оплаты",IF(F138&lt;A138,"оплата раньше первого сообщения","")),IF(OR(F138&lt;&gt;"",G138&lt;&gt;""),"оплата указана, а этап не «Оплачено»",""))))))))))</f>
        <v/>
      </c>
      <c r="S138">
        <f>IF(R138="",0,1)</f>
        <v>0.0</v>
      </c>
    </row>
    <row r="139">
      <c r="A139" s="2" t="n"/>
      <c r="B139" s="3" t="n"/>
      <c r="C139" s="3" t="n"/>
      <c r="D139" s="3" t="n"/>
      <c r="E139" s="3" t="n"/>
      <c r="F139" s="2" t="n"/>
      <c r="G139" s="3" t="n"/>
      <c r="H139" s="3" t="n"/>
      <c r="I139" s="2" t="n"/>
      <c r="J139" s="3" t="n"/>
      <c r="K139">
        <f>IF(AND(ISNUMBER(A139),A139&gt;=Вводные!$B$3,A139&lt;=Вводные!$B$4),1,0)</f>
        <v>0.0</v>
      </c>
      <c r="L139">
        <f>IF(AND(K139=1,B139&lt;&gt;"",COUNTIFS(B$2:B139,B139,K$2:K139,1)=1),1,0)</f>
        <v>0.0</v>
      </c>
      <c r="M139">
        <f>IF(OR(L139=0,COUNTIF(Сводка!$A$5:$A$9,E139)=0),0,IF(AND(E139="Оплачено",ISNUMBER(F139),F139&gt;Вводные!$B$4),4,MATCH(E139,Сводка!$A$5:$A$9,0)))</f>
        <v>0.0</v>
      </c>
      <c r="N139">
        <f>IF(M139=5,1,0)</f>
        <v>0.0</v>
      </c>
      <c r="O139" t="str">
        <f>IF(L139=0,"",IF(D139&lt;=Вводные!$B$7,"быстро","медленно"))</f>
        <v/>
      </c>
      <c r="P139">
        <f>IF(AND(L139=1,M139&lt;5,H139="мы",ISNUMBER(I139),I139&lt;=Вводные!$B$4-Вводные!$B$5,I139&gt;=Вводные!$B$4-Вводные!$B$6),1,0)</f>
        <v>0.0</v>
      </c>
      <c r="Q139">
        <f>IF(AND(L139=1,M139&lt;5,H139="клиент",ISNUMBER(I139),I139&lt;=Вводные!$B$4),1,0)</f>
        <v>0.0</v>
      </c>
      <c r="R139" t="str">
        <f>IF(A139="","",IF(NOT(ISNUMBER(A139)),"дата не распознана",IF(OR(B139="",C139="",NOT(ISNUMBER(D139)),E139="",H139="",NOT(ISNUMBER(I139))),"пустое поле",IF(COUNTIF(Сводка!$A$16:$A$18,C139)=0,"неизвестный канал",IF(COUNTIF(Сводка!$A$5:$A$9,E139)=0,"неизвестный этап",IF(AND(H139&lt;&gt;"мы",H139&lt;&gt;"клиент"),"последним написал: мы или клиент",IF(D139&lt;0,"время ответа меньше нуля",IF(I139&lt;A139,"последнее сообщение раньше первого",IF(E139="Оплачено",IF(OR(NOT(ISNUMBER(F139)),NOT(ISNUMBER(G139))),"нет даты или суммы оплаты",IF(F139&lt;A139,"оплата раньше первого сообщения","")),IF(OR(F139&lt;&gt;"",G139&lt;&gt;""),"оплата указана, а этап не «Оплачено»",""))))))))))</f>
        <v/>
      </c>
      <c r="S139">
        <f>IF(R139="",0,1)</f>
        <v>0.0</v>
      </c>
    </row>
    <row r="140">
      <c r="A140" s="2" t="n"/>
      <c r="B140" s="3" t="n"/>
      <c r="C140" s="3" t="n"/>
      <c r="D140" s="3" t="n"/>
      <c r="E140" s="3" t="n"/>
      <c r="F140" s="2" t="n"/>
      <c r="G140" s="3" t="n"/>
      <c r="H140" s="3" t="n"/>
      <c r="I140" s="2" t="n"/>
      <c r="J140" s="3" t="n"/>
      <c r="K140">
        <f>IF(AND(ISNUMBER(A140),A140&gt;=Вводные!$B$3,A140&lt;=Вводные!$B$4),1,0)</f>
        <v>0.0</v>
      </c>
      <c r="L140">
        <f>IF(AND(K140=1,B140&lt;&gt;"",COUNTIFS(B$2:B140,B140,K$2:K140,1)=1),1,0)</f>
        <v>0.0</v>
      </c>
      <c r="M140">
        <f>IF(OR(L140=0,COUNTIF(Сводка!$A$5:$A$9,E140)=0),0,IF(AND(E140="Оплачено",ISNUMBER(F140),F140&gt;Вводные!$B$4),4,MATCH(E140,Сводка!$A$5:$A$9,0)))</f>
        <v>0.0</v>
      </c>
      <c r="N140">
        <f>IF(M140=5,1,0)</f>
        <v>0.0</v>
      </c>
      <c r="O140" t="str">
        <f>IF(L140=0,"",IF(D140&lt;=Вводные!$B$7,"быстро","медленно"))</f>
        <v/>
      </c>
      <c r="P140">
        <f>IF(AND(L140=1,M140&lt;5,H140="мы",ISNUMBER(I140),I140&lt;=Вводные!$B$4-Вводные!$B$5,I140&gt;=Вводные!$B$4-Вводные!$B$6),1,0)</f>
        <v>0.0</v>
      </c>
      <c r="Q140">
        <f>IF(AND(L140=1,M140&lt;5,H140="клиент",ISNUMBER(I140),I140&lt;=Вводные!$B$4),1,0)</f>
        <v>0.0</v>
      </c>
      <c r="R140" t="str">
        <f>IF(A140="","",IF(NOT(ISNUMBER(A140)),"дата не распознана",IF(OR(B140="",C140="",NOT(ISNUMBER(D140)),E140="",H140="",NOT(ISNUMBER(I140))),"пустое поле",IF(COUNTIF(Сводка!$A$16:$A$18,C140)=0,"неизвестный канал",IF(COUNTIF(Сводка!$A$5:$A$9,E140)=0,"неизвестный этап",IF(AND(H140&lt;&gt;"мы",H140&lt;&gt;"клиент"),"последним написал: мы или клиент",IF(D140&lt;0,"время ответа меньше нуля",IF(I140&lt;A140,"последнее сообщение раньше первого",IF(E140="Оплачено",IF(OR(NOT(ISNUMBER(F140)),NOT(ISNUMBER(G140))),"нет даты или суммы оплаты",IF(F140&lt;A140,"оплата раньше первого сообщения","")),IF(OR(F140&lt;&gt;"",G140&lt;&gt;""),"оплата указана, а этап не «Оплачено»",""))))))))))</f>
        <v/>
      </c>
      <c r="S140">
        <f>IF(R140="",0,1)</f>
        <v>0.0</v>
      </c>
    </row>
    <row r="141">
      <c r="A141" s="2" t="n"/>
      <c r="B141" s="3" t="n"/>
      <c r="C141" s="3" t="n"/>
      <c r="D141" s="3" t="n"/>
      <c r="E141" s="3" t="n"/>
      <c r="F141" s="2" t="n"/>
      <c r="G141" s="3" t="n"/>
      <c r="H141" s="3" t="n"/>
      <c r="I141" s="2" t="n"/>
      <c r="J141" s="3" t="n"/>
      <c r="K141">
        <f>IF(AND(ISNUMBER(A141),A141&gt;=Вводные!$B$3,A141&lt;=Вводные!$B$4),1,0)</f>
        <v>0.0</v>
      </c>
      <c r="L141">
        <f>IF(AND(K141=1,B141&lt;&gt;"",COUNTIFS(B$2:B141,B141,K$2:K141,1)=1),1,0)</f>
        <v>0.0</v>
      </c>
      <c r="M141">
        <f>IF(OR(L141=0,COUNTIF(Сводка!$A$5:$A$9,E141)=0),0,IF(AND(E141="Оплачено",ISNUMBER(F141),F141&gt;Вводные!$B$4),4,MATCH(E141,Сводка!$A$5:$A$9,0)))</f>
        <v>0.0</v>
      </c>
      <c r="N141">
        <f>IF(M141=5,1,0)</f>
        <v>0.0</v>
      </c>
      <c r="O141" t="str">
        <f>IF(L141=0,"",IF(D141&lt;=Вводные!$B$7,"быстро","медленно"))</f>
        <v/>
      </c>
      <c r="P141">
        <f>IF(AND(L141=1,M141&lt;5,H141="мы",ISNUMBER(I141),I141&lt;=Вводные!$B$4-Вводные!$B$5,I141&gt;=Вводные!$B$4-Вводные!$B$6),1,0)</f>
        <v>0.0</v>
      </c>
      <c r="Q141">
        <f>IF(AND(L141=1,M141&lt;5,H141="клиент",ISNUMBER(I141),I141&lt;=Вводные!$B$4),1,0)</f>
        <v>0.0</v>
      </c>
      <c r="R141" t="str">
        <f>IF(A141="","",IF(NOT(ISNUMBER(A141)),"дата не распознана",IF(OR(B141="",C141="",NOT(ISNUMBER(D141)),E141="",H141="",NOT(ISNUMBER(I141))),"пустое поле",IF(COUNTIF(Сводка!$A$16:$A$18,C141)=0,"неизвестный канал",IF(COUNTIF(Сводка!$A$5:$A$9,E141)=0,"неизвестный этап",IF(AND(H141&lt;&gt;"мы",H141&lt;&gt;"клиент"),"последним написал: мы или клиент",IF(D141&lt;0,"время ответа меньше нуля",IF(I141&lt;A141,"последнее сообщение раньше первого",IF(E141="Оплачено",IF(OR(NOT(ISNUMBER(F141)),NOT(ISNUMBER(G141))),"нет даты или суммы оплаты",IF(F141&lt;A141,"оплата раньше первого сообщения","")),IF(OR(F141&lt;&gt;"",G141&lt;&gt;""),"оплата указана, а этап не «Оплачено»",""))))))))))</f>
        <v/>
      </c>
      <c r="S141">
        <f>IF(R141="",0,1)</f>
        <v>0.0</v>
      </c>
    </row>
    <row r="142">
      <c r="A142" s="2" t="n"/>
      <c r="B142" s="3" t="n"/>
      <c r="C142" s="3" t="n"/>
      <c r="D142" s="3" t="n"/>
      <c r="E142" s="3" t="n"/>
      <c r="F142" s="2" t="n"/>
      <c r="G142" s="3" t="n"/>
      <c r="H142" s="3" t="n"/>
      <c r="I142" s="2" t="n"/>
      <c r="J142" s="3" t="n"/>
      <c r="K142">
        <f>IF(AND(ISNUMBER(A142),A142&gt;=Вводные!$B$3,A142&lt;=Вводные!$B$4),1,0)</f>
        <v>0.0</v>
      </c>
      <c r="L142">
        <f>IF(AND(K142=1,B142&lt;&gt;"",COUNTIFS(B$2:B142,B142,K$2:K142,1)=1),1,0)</f>
        <v>0.0</v>
      </c>
      <c r="M142">
        <f>IF(OR(L142=0,COUNTIF(Сводка!$A$5:$A$9,E142)=0),0,IF(AND(E142="Оплачено",ISNUMBER(F142),F142&gt;Вводные!$B$4),4,MATCH(E142,Сводка!$A$5:$A$9,0)))</f>
        <v>0.0</v>
      </c>
      <c r="N142">
        <f>IF(M142=5,1,0)</f>
        <v>0.0</v>
      </c>
      <c r="O142" t="str">
        <f>IF(L142=0,"",IF(D142&lt;=Вводные!$B$7,"быстро","медленно"))</f>
        <v/>
      </c>
      <c r="P142">
        <f>IF(AND(L142=1,M142&lt;5,H142="мы",ISNUMBER(I142),I142&lt;=Вводные!$B$4-Вводные!$B$5,I142&gt;=Вводные!$B$4-Вводные!$B$6),1,0)</f>
        <v>0.0</v>
      </c>
      <c r="Q142">
        <f>IF(AND(L142=1,M142&lt;5,H142="клиент",ISNUMBER(I142),I142&lt;=Вводные!$B$4),1,0)</f>
        <v>0.0</v>
      </c>
      <c r="R142" t="str">
        <f>IF(A142="","",IF(NOT(ISNUMBER(A142)),"дата не распознана",IF(OR(B142="",C142="",NOT(ISNUMBER(D142)),E142="",H142="",NOT(ISNUMBER(I142))),"пустое поле",IF(COUNTIF(Сводка!$A$16:$A$18,C142)=0,"неизвестный канал",IF(COUNTIF(Сводка!$A$5:$A$9,E142)=0,"неизвестный этап",IF(AND(H142&lt;&gt;"мы",H142&lt;&gt;"клиент"),"последним написал: мы или клиент",IF(D142&lt;0,"время ответа меньше нуля",IF(I142&lt;A142,"последнее сообщение раньше первого",IF(E142="Оплачено",IF(OR(NOT(ISNUMBER(F142)),NOT(ISNUMBER(G142))),"нет даты или суммы оплаты",IF(F142&lt;A142,"оплата раньше первого сообщения","")),IF(OR(F142&lt;&gt;"",G142&lt;&gt;""),"оплата указана, а этап не «Оплачено»",""))))))))))</f>
        <v/>
      </c>
      <c r="S142">
        <f>IF(R142="",0,1)</f>
        <v>0.0</v>
      </c>
    </row>
    <row r="143">
      <c r="A143" s="2" t="n"/>
      <c r="B143" s="3" t="n"/>
      <c r="C143" s="3" t="n"/>
      <c r="D143" s="3" t="n"/>
      <c r="E143" s="3" t="n"/>
      <c r="F143" s="2" t="n"/>
      <c r="G143" s="3" t="n"/>
      <c r="H143" s="3" t="n"/>
      <c r="I143" s="2" t="n"/>
      <c r="J143" s="3" t="n"/>
      <c r="K143">
        <f>IF(AND(ISNUMBER(A143),A143&gt;=Вводные!$B$3,A143&lt;=Вводные!$B$4),1,0)</f>
        <v>0.0</v>
      </c>
      <c r="L143">
        <f>IF(AND(K143=1,B143&lt;&gt;"",COUNTIFS(B$2:B143,B143,K$2:K143,1)=1),1,0)</f>
        <v>0.0</v>
      </c>
      <c r="M143">
        <f>IF(OR(L143=0,COUNTIF(Сводка!$A$5:$A$9,E143)=0),0,IF(AND(E143="Оплачено",ISNUMBER(F143),F143&gt;Вводные!$B$4),4,MATCH(E143,Сводка!$A$5:$A$9,0)))</f>
        <v>0.0</v>
      </c>
      <c r="N143">
        <f>IF(M143=5,1,0)</f>
        <v>0.0</v>
      </c>
      <c r="O143" t="str">
        <f>IF(L143=0,"",IF(D143&lt;=Вводные!$B$7,"быстро","медленно"))</f>
        <v/>
      </c>
      <c r="P143">
        <f>IF(AND(L143=1,M143&lt;5,H143="мы",ISNUMBER(I143),I143&lt;=Вводные!$B$4-Вводные!$B$5,I143&gt;=Вводные!$B$4-Вводные!$B$6),1,0)</f>
        <v>0.0</v>
      </c>
      <c r="Q143">
        <f>IF(AND(L143=1,M143&lt;5,H143="клиент",ISNUMBER(I143),I143&lt;=Вводные!$B$4),1,0)</f>
        <v>0.0</v>
      </c>
      <c r="R143" t="str">
        <f>IF(A143="","",IF(NOT(ISNUMBER(A143)),"дата не распознана",IF(OR(B143="",C143="",NOT(ISNUMBER(D143)),E143="",H143="",NOT(ISNUMBER(I143))),"пустое поле",IF(COUNTIF(Сводка!$A$16:$A$18,C143)=0,"неизвестный канал",IF(COUNTIF(Сводка!$A$5:$A$9,E143)=0,"неизвестный этап",IF(AND(H143&lt;&gt;"мы",H143&lt;&gt;"клиент"),"последним написал: мы или клиент",IF(D143&lt;0,"время ответа меньше нуля",IF(I143&lt;A143,"последнее сообщение раньше первого",IF(E143="Оплачено",IF(OR(NOT(ISNUMBER(F143)),NOT(ISNUMBER(G143))),"нет даты или суммы оплаты",IF(F143&lt;A143,"оплата раньше первого сообщения","")),IF(OR(F143&lt;&gt;"",G143&lt;&gt;""),"оплата указана, а этап не «Оплачено»",""))))))))))</f>
        <v/>
      </c>
      <c r="S143">
        <f>IF(R143="",0,1)</f>
        <v>0.0</v>
      </c>
    </row>
    <row r="144">
      <c r="A144" s="2" t="n"/>
      <c r="B144" s="3" t="n"/>
      <c r="C144" s="3" t="n"/>
      <c r="D144" s="3" t="n"/>
      <c r="E144" s="3" t="n"/>
      <c r="F144" s="2" t="n"/>
      <c r="G144" s="3" t="n"/>
      <c r="H144" s="3" t="n"/>
      <c r="I144" s="2" t="n"/>
      <c r="J144" s="3" t="n"/>
      <c r="K144">
        <f>IF(AND(ISNUMBER(A144),A144&gt;=Вводные!$B$3,A144&lt;=Вводные!$B$4),1,0)</f>
        <v>0.0</v>
      </c>
      <c r="L144">
        <f>IF(AND(K144=1,B144&lt;&gt;"",COUNTIFS(B$2:B144,B144,K$2:K144,1)=1),1,0)</f>
        <v>0.0</v>
      </c>
      <c r="M144">
        <f>IF(OR(L144=0,COUNTIF(Сводка!$A$5:$A$9,E144)=0),0,IF(AND(E144="Оплачено",ISNUMBER(F144),F144&gt;Вводные!$B$4),4,MATCH(E144,Сводка!$A$5:$A$9,0)))</f>
        <v>0.0</v>
      </c>
      <c r="N144">
        <f>IF(M144=5,1,0)</f>
        <v>0.0</v>
      </c>
      <c r="O144" t="str">
        <f>IF(L144=0,"",IF(D144&lt;=Вводные!$B$7,"быстро","медленно"))</f>
        <v/>
      </c>
      <c r="P144">
        <f>IF(AND(L144=1,M144&lt;5,H144="мы",ISNUMBER(I144),I144&lt;=Вводные!$B$4-Вводные!$B$5,I144&gt;=Вводные!$B$4-Вводные!$B$6),1,0)</f>
        <v>0.0</v>
      </c>
      <c r="Q144">
        <f>IF(AND(L144=1,M144&lt;5,H144="клиент",ISNUMBER(I144),I144&lt;=Вводные!$B$4),1,0)</f>
        <v>0.0</v>
      </c>
      <c r="R144" t="str">
        <f>IF(A144="","",IF(NOT(ISNUMBER(A144)),"дата не распознана",IF(OR(B144="",C144="",NOT(ISNUMBER(D144)),E144="",H144="",NOT(ISNUMBER(I144))),"пустое поле",IF(COUNTIF(Сводка!$A$16:$A$18,C144)=0,"неизвестный канал",IF(COUNTIF(Сводка!$A$5:$A$9,E144)=0,"неизвестный этап",IF(AND(H144&lt;&gt;"мы",H144&lt;&gt;"клиент"),"последним написал: мы или клиент",IF(D144&lt;0,"время ответа меньше нуля",IF(I144&lt;A144,"последнее сообщение раньше первого",IF(E144="Оплачено",IF(OR(NOT(ISNUMBER(F144)),NOT(ISNUMBER(G144))),"нет даты или суммы оплаты",IF(F144&lt;A144,"оплата раньше первого сообщения","")),IF(OR(F144&lt;&gt;"",G144&lt;&gt;""),"оплата указана, а этап не «Оплачено»",""))))))))))</f>
        <v/>
      </c>
      <c r="S144">
        <f>IF(R144="",0,1)</f>
        <v>0.0</v>
      </c>
    </row>
    <row r="145">
      <c r="A145" s="2" t="n"/>
      <c r="B145" s="3" t="n"/>
      <c r="C145" s="3" t="n"/>
      <c r="D145" s="3" t="n"/>
      <c r="E145" s="3" t="n"/>
      <c r="F145" s="2" t="n"/>
      <c r="G145" s="3" t="n"/>
      <c r="H145" s="3" t="n"/>
      <c r="I145" s="2" t="n"/>
      <c r="J145" s="3" t="n"/>
      <c r="K145">
        <f>IF(AND(ISNUMBER(A145),A145&gt;=Вводные!$B$3,A145&lt;=Вводные!$B$4),1,0)</f>
        <v>0.0</v>
      </c>
      <c r="L145">
        <f>IF(AND(K145=1,B145&lt;&gt;"",COUNTIFS(B$2:B145,B145,K$2:K145,1)=1),1,0)</f>
        <v>0.0</v>
      </c>
      <c r="M145">
        <f>IF(OR(L145=0,COUNTIF(Сводка!$A$5:$A$9,E145)=0),0,IF(AND(E145="Оплачено",ISNUMBER(F145),F145&gt;Вводные!$B$4),4,MATCH(E145,Сводка!$A$5:$A$9,0)))</f>
        <v>0.0</v>
      </c>
      <c r="N145">
        <f>IF(M145=5,1,0)</f>
        <v>0.0</v>
      </c>
      <c r="O145" t="str">
        <f>IF(L145=0,"",IF(D145&lt;=Вводные!$B$7,"быстро","медленно"))</f>
        <v/>
      </c>
      <c r="P145">
        <f>IF(AND(L145=1,M145&lt;5,H145="мы",ISNUMBER(I145),I145&lt;=Вводные!$B$4-Вводные!$B$5,I145&gt;=Вводные!$B$4-Вводные!$B$6),1,0)</f>
        <v>0.0</v>
      </c>
      <c r="Q145">
        <f>IF(AND(L145=1,M145&lt;5,H145="клиент",ISNUMBER(I145),I145&lt;=Вводные!$B$4),1,0)</f>
        <v>0.0</v>
      </c>
      <c r="R145" t="str">
        <f>IF(A145="","",IF(NOT(ISNUMBER(A145)),"дата не распознана",IF(OR(B145="",C145="",NOT(ISNUMBER(D145)),E145="",H145="",NOT(ISNUMBER(I145))),"пустое поле",IF(COUNTIF(Сводка!$A$16:$A$18,C145)=0,"неизвестный канал",IF(COUNTIF(Сводка!$A$5:$A$9,E145)=0,"неизвестный этап",IF(AND(H145&lt;&gt;"мы",H145&lt;&gt;"клиент"),"последним написал: мы или клиент",IF(D145&lt;0,"время ответа меньше нуля",IF(I145&lt;A145,"последнее сообщение раньше первого",IF(E145="Оплачено",IF(OR(NOT(ISNUMBER(F145)),NOT(ISNUMBER(G145))),"нет даты или суммы оплаты",IF(F145&lt;A145,"оплата раньше первого сообщения","")),IF(OR(F145&lt;&gt;"",G145&lt;&gt;""),"оплата указана, а этап не «Оплачено»",""))))))))))</f>
        <v/>
      </c>
      <c r="S145">
        <f>IF(R145="",0,1)</f>
        <v>0.0</v>
      </c>
    </row>
    <row r="146">
      <c r="A146" s="2" t="n"/>
      <c r="B146" s="3" t="n"/>
      <c r="C146" s="3" t="n"/>
      <c r="D146" s="3" t="n"/>
      <c r="E146" s="3" t="n"/>
      <c r="F146" s="2" t="n"/>
      <c r="G146" s="3" t="n"/>
      <c r="H146" s="3" t="n"/>
      <c r="I146" s="2" t="n"/>
      <c r="J146" s="3" t="n"/>
      <c r="K146">
        <f>IF(AND(ISNUMBER(A146),A146&gt;=Вводные!$B$3,A146&lt;=Вводные!$B$4),1,0)</f>
        <v>0.0</v>
      </c>
      <c r="L146">
        <f>IF(AND(K146=1,B146&lt;&gt;"",COUNTIFS(B$2:B146,B146,K$2:K146,1)=1),1,0)</f>
        <v>0.0</v>
      </c>
      <c r="M146">
        <f>IF(OR(L146=0,COUNTIF(Сводка!$A$5:$A$9,E146)=0),0,IF(AND(E146="Оплачено",ISNUMBER(F146),F146&gt;Вводные!$B$4),4,MATCH(E146,Сводка!$A$5:$A$9,0)))</f>
        <v>0.0</v>
      </c>
      <c r="N146">
        <f>IF(M146=5,1,0)</f>
        <v>0.0</v>
      </c>
      <c r="O146" t="str">
        <f>IF(L146=0,"",IF(D146&lt;=Вводные!$B$7,"быстро","медленно"))</f>
        <v/>
      </c>
      <c r="P146">
        <f>IF(AND(L146=1,M146&lt;5,H146="мы",ISNUMBER(I146),I146&lt;=Вводные!$B$4-Вводные!$B$5,I146&gt;=Вводные!$B$4-Вводные!$B$6),1,0)</f>
        <v>0.0</v>
      </c>
      <c r="Q146">
        <f>IF(AND(L146=1,M146&lt;5,H146="клиент",ISNUMBER(I146),I146&lt;=Вводные!$B$4),1,0)</f>
        <v>0.0</v>
      </c>
      <c r="R146" t="str">
        <f>IF(A146="","",IF(NOT(ISNUMBER(A146)),"дата не распознана",IF(OR(B146="",C146="",NOT(ISNUMBER(D146)),E146="",H146="",NOT(ISNUMBER(I146))),"пустое поле",IF(COUNTIF(Сводка!$A$16:$A$18,C146)=0,"неизвестный канал",IF(COUNTIF(Сводка!$A$5:$A$9,E146)=0,"неизвестный этап",IF(AND(H146&lt;&gt;"мы",H146&lt;&gt;"клиент"),"последним написал: мы или клиент",IF(D146&lt;0,"время ответа меньше нуля",IF(I146&lt;A146,"последнее сообщение раньше первого",IF(E146="Оплачено",IF(OR(NOT(ISNUMBER(F146)),NOT(ISNUMBER(G146))),"нет даты или суммы оплаты",IF(F146&lt;A146,"оплата раньше первого сообщения","")),IF(OR(F146&lt;&gt;"",G146&lt;&gt;""),"оплата указана, а этап не «Оплачено»",""))))))))))</f>
        <v/>
      </c>
      <c r="S146">
        <f>IF(R146="",0,1)</f>
        <v>0.0</v>
      </c>
    </row>
    <row r="147">
      <c r="A147" s="2" t="n"/>
      <c r="B147" s="3" t="n"/>
      <c r="C147" s="3" t="n"/>
      <c r="D147" s="3" t="n"/>
      <c r="E147" s="3" t="n"/>
      <c r="F147" s="2" t="n"/>
      <c r="G147" s="3" t="n"/>
      <c r="H147" s="3" t="n"/>
      <c r="I147" s="2" t="n"/>
      <c r="J147" s="3" t="n"/>
      <c r="K147">
        <f>IF(AND(ISNUMBER(A147),A147&gt;=Вводные!$B$3,A147&lt;=Вводные!$B$4),1,0)</f>
        <v>0.0</v>
      </c>
      <c r="L147">
        <f>IF(AND(K147=1,B147&lt;&gt;"",COUNTIFS(B$2:B147,B147,K$2:K147,1)=1),1,0)</f>
        <v>0.0</v>
      </c>
      <c r="M147">
        <f>IF(OR(L147=0,COUNTIF(Сводка!$A$5:$A$9,E147)=0),0,IF(AND(E147="Оплачено",ISNUMBER(F147),F147&gt;Вводные!$B$4),4,MATCH(E147,Сводка!$A$5:$A$9,0)))</f>
        <v>0.0</v>
      </c>
      <c r="N147">
        <f>IF(M147=5,1,0)</f>
        <v>0.0</v>
      </c>
      <c r="O147" t="str">
        <f>IF(L147=0,"",IF(D147&lt;=Вводные!$B$7,"быстро","медленно"))</f>
        <v/>
      </c>
      <c r="P147">
        <f>IF(AND(L147=1,M147&lt;5,H147="мы",ISNUMBER(I147),I147&lt;=Вводные!$B$4-Вводные!$B$5,I147&gt;=Вводные!$B$4-Вводные!$B$6),1,0)</f>
        <v>0.0</v>
      </c>
      <c r="Q147">
        <f>IF(AND(L147=1,M147&lt;5,H147="клиент",ISNUMBER(I147),I147&lt;=Вводные!$B$4),1,0)</f>
        <v>0.0</v>
      </c>
      <c r="R147" t="str">
        <f>IF(A147="","",IF(NOT(ISNUMBER(A147)),"дата не распознана",IF(OR(B147="",C147="",NOT(ISNUMBER(D147)),E147="",H147="",NOT(ISNUMBER(I147))),"пустое поле",IF(COUNTIF(Сводка!$A$16:$A$18,C147)=0,"неизвестный канал",IF(COUNTIF(Сводка!$A$5:$A$9,E147)=0,"неизвестный этап",IF(AND(H147&lt;&gt;"мы",H147&lt;&gt;"клиент"),"последним написал: мы или клиент",IF(D147&lt;0,"время ответа меньше нуля",IF(I147&lt;A147,"последнее сообщение раньше первого",IF(E147="Оплачено",IF(OR(NOT(ISNUMBER(F147)),NOT(ISNUMBER(G147))),"нет даты или суммы оплаты",IF(F147&lt;A147,"оплата раньше первого сообщения","")),IF(OR(F147&lt;&gt;"",G147&lt;&gt;""),"оплата указана, а этап не «Оплачено»",""))))))))))</f>
        <v/>
      </c>
      <c r="S147">
        <f>IF(R147="",0,1)</f>
        <v>0.0</v>
      </c>
    </row>
    <row r="148">
      <c r="A148" s="2" t="n"/>
      <c r="B148" s="3" t="n"/>
      <c r="C148" s="3" t="n"/>
      <c r="D148" s="3" t="n"/>
      <c r="E148" s="3" t="n"/>
      <c r="F148" s="2" t="n"/>
      <c r="G148" s="3" t="n"/>
      <c r="H148" s="3" t="n"/>
      <c r="I148" s="2" t="n"/>
      <c r="J148" s="3" t="n"/>
      <c r="K148">
        <f>IF(AND(ISNUMBER(A148),A148&gt;=Вводные!$B$3,A148&lt;=Вводные!$B$4),1,0)</f>
        <v>0.0</v>
      </c>
      <c r="L148">
        <f>IF(AND(K148=1,B148&lt;&gt;"",COUNTIFS(B$2:B148,B148,K$2:K148,1)=1),1,0)</f>
        <v>0.0</v>
      </c>
      <c r="M148">
        <f>IF(OR(L148=0,COUNTIF(Сводка!$A$5:$A$9,E148)=0),0,IF(AND(E148="Оплачено",ISNUMBER(F148),F148&gt;Вводные!$B$4),4,MATCH(E148,Сводка!$A$5:$A$9,0)))</f>
        <v>0.0</v>
      </c>
      <c r="N148">
        <f>IF(M148=5,1,0)</f>
        <v>0.0</v>
      </c>
      <c r="O148" t="str">
        <f>IF(L148=0,"",IF(D148&lt;=Вводные!$B$7,"быстро","медленно"))</f>
        <v/>
      </c>
      <c r="P148">
        <f>IF(AND(L148=1,M148&lt;5,H148="мы",ISNUMBER(I148),I148&lt;=Вводные!$B$4-Вводные!$B$5,I148&gt;=Вводные!$B$4-Вводные!$B$6),1,0)</f>
        <v>0.0</v>
      </c>
      <c r="Q148">
        <f>IF(AND(L148=1,M148&lt;5,H148="клиент",ISNUMBER(I148),I148&lt;=Вводные!$B$4),1,0)</f>
        <v>0.0</v>
      </c>
      <c r="R148" t="str">
        <f>IF(A148="","",IF(NOT(ISNUMBER(A148)),"дата не распознана",IF(OR(B148="",C148="",NOT(ISNUMBER(D148)),E148="",H148="",NOT(ISNUMBER(I148))),"пустое поле",IF(COUNTIF(Сводка!$A$16:$A$18,C148)=0,"неизвестный канал",IF(COUNTIF(Сводка!$A$5:$A$9,E148)=0,"неизвестный этап",IF(AND(H148&lt;&gt;"мы",H148&lt;&gt;"клиент"),"последним написал: мы или клиент",IF(D148&lt;0,"время ответа меньше нуля",IF(I148&lt;A148,"последнее сообщение раньше первого",IF(E148="Оплачено",IF(OR(NOT(ISNUMBER(F148)),NOT(ISNUMBER(G148))),"нет даты или суммы оплаты",IF(F148&lt;A148,"оплата раньше первого сообщения","")),IF(OR(F148&lt;&gt;"",G148&lt;&gt;""),"оплата указана, а этап не «Оплачено»",""))))))))))</f>
        <v/>
      </c>
      <c r="S148">
        <f>IF(R148="",0,1)</f>
        <v>0.0</v>
      </c>
    </row>
    <row r="149">
      <c r="A149" s="2" t="n"/>
      <c r="B149" s="3" t="n"/>
      <c r="C149" s="3" t="n"/>
      <c r="D149" s="3" t="n"/>
      <c r="E149" s="3" t="n"/>
      <c r="F149" s="2" t="n"/>
      <c r="G149" s="3" t="n"/>
      <c r="H149" s="3" t="n"/>
      <c r="I149" s="2" t="n"/>
      <c r="J149" s="3" t="n"/>
      <c r="K149">
        <f>IF(AND(ISNUMBER(A149),A149&gt;=Вводные!$B$3,A149&lt;=Вводные!$B$4),1,0)</f>
        <v>0.0</v>
      </c>
      <c r="L149">
        <f>IF(AND(K149=1,B149&lt;&gt;"",COUNTIFS(B$2:B149,B149,K$2:K149,1)=1),1,0)</f>
        <v>0.0</v>
      </c>
      <c r="M149">
        <f>IF(OR(L149=0,COUNTIF(Сводка!$A$5:$A$9,E149)=0),0,IF(AND(E149="Оплачено",ISNUMBER(F149),F149&gt;Вводные!$B$4),4,MATCH(E149,Сводка!$A$5:$A$9,0)))</f>
        <v>0.0</v>
      </c>
      <c r="N149">
        <f>IF(M149=5,1,0)</f>
        <v>0.0</v>
      </c>
      <c r="O149" t="str">
        <f>IF(L149=0,"",IF(D149&lt;=Вводные!$B$7,"быстро","медленно"))</f>
        <v/>
      </c>
      <c r="P149">
        <f>IF(AND(L149=1,M149&lt;5,H149="мы",ISNUMBER(I149),I149&lt;=Вводные!$B$4-Вводные!$B$5,I149&gt;=Вводные!$B$4-Вводные!$B$6),1,0)</f>
        <v>0.0</v>
      </c>
      <c r="Q149">
        <f>IF(AND(L149=1,M149&lt;5,H149="клиент",ISNUMBER(I149),I149&lt;=Вводные!$B$4),1,0)</f>
        <v>0.0</v>
      </c>
      <c r="R149" t="str">
        <f>IF(A149="","",IF(NOT(ISNUMBER(A149)),"дата не распознана",IF(OR(B149="",C149="",NOT(ISNUMBER(D149)),E149="",H149="",NOT(ISNUMBER(I149))),"пустое поле",IF(COUNTIF(Сводка!$A$16:$A$18,C149)=0,"неизвестный канал",IF(COUNTIF(Сводка!$A$5:$A$9,E149)=0,"неизвестный этап",IF(AND(H149&lt;&gt;"мы",H149&lt;&gt;"клиент"),"последним написал: мы или клиент",IF(D149&lt;0,"время ответа меньше нуля",IF(I149&lt;A149,"последнее сообщение раньше первого",IF(E149="Оплачено",IF(OR(NOT(ISNUMBER(F149)),NOT(ISNUMBER(G149))),"нет даты или суммы оплаты",IF(F149&lt;A149,"оплата раньше первого сообщения","")),IF(OR(F149&lt;&gt;"",G149&lt;&gt;""),"оплата указана, а этап не «Оплачено»",""))))))))))</f>
        <v/>
      </c>
      <c r="S149">
        <f>IF(R149="",0,1)</f>
        <v>0.0</v>
      </c>
    </row>
    <row r="150">
      <c r="A150" s="2" t="n"/>
      <c r="B150" s="3" t="n"/>
      <c r="C150" s="3" t="n"/>
      <c r="D150" s="3" t="n"/>
      <c r="E150" s="3" t="n"/>
      <c r="F150" s="2" t="n"/>
      <c r="G150" s="3" t="n"/>
      <c r="H150" s="3" t="n"/>
      <c r="I150" s="2" t="n"/>
      <c r="J150" s="3" t="n"/>
      <c r="K150">
        <f>IF(AND(ISNUMBER(A150),A150&gt;=Вводные!$B$3,A150&lt;=Вводные!$B$4),1,0)</f>
        <v>0.0</v>
      </c>
      <c r="L150">
        <f>IF(AND(K150=1,B150&lt;&gt;"",COUNTIFS(B$2:B150,B150,K$2:K150,1)=1),1,0)</f>
        <v>0.0</v>
      </c>
      <c r="M150">
        <f>IF(OR(L150=0,COUNTIF(Сводка!$A$5:$A$9,E150)=0),0,IF(AND(E150="Оплачено",ISNUMBER(F150),F150&gt;Вводные!$B$4),4,MATCH(E150,Сводка!$A$5:$A$9,0)))</f>
        <v>0.0</v>
      </c>
      <c r="N150">
        <f>IF(M150=5,1,0)</f>
        <v>0.0</v>
      </c>
      <c r="O150" t="str">
        <f>IF(L150=0,"",IF(D150&lt;=Вводные!$B$7,"быстро","медленно"))</f>
        <v/>
      </c>
      <c r="P150">
        <f>IF(AND(L150=1,M150&lt;5,H150="мы",ISNUMBER(I150),I150&lt;=Вводные!$B$4-Вводные!$B$5,I150&gt;=Вводные!$B$4-Вводные!$B$6),1,0)</f>
        <v>0.0</v>
      </c>
      <c r="Q150">
        <f>IF(AND(L150=1,M150&lt;5,H150="клиент",ISNUMBER(I150),I150&lt;=Вводные!$B$4),1,0)</f>
        <v>0.0</v>
      </c>
      <c r="R150" t="str">
        <f>IF(A150="","",IF(NOT(ISNUMBER(A150)),"дата не распознана",IF(OR(B150="",C150="",NOT(ISNUMBER(D150)),E150="",H150="",NOT(ISNUMBER(I150))),"пустое поле",IF(COUNTIF(Сводка!$A$16:$A$18,C150)=0,"неизвестный канал",IF(COUNTIF(Сводка!$A$5:$A$9,E150)=0,"неизвестный этап",IF(AND(H150&lt;&gt;"мы",H150&lt;&gt;"клиент"),"последним написал: мы или клиент",IF(D150&lt;0,"время ответа меньше нуля",IF(I150&lt;A150,"последнее сообщение раньше первого",IF(E150="Оплачено",IF(OR(NOT(ISNUMBER(F150)),NOT(ISNUMBER(G150))),"нет даты или суммы оплаты",IF(F150&lt;A150,"оплата раньше первого сообщения","")),IF(OR(F150&lt;&gt;"",G150&lt;&gt;""),"оплата указана, а этап не «Оплачено»",""))))))))))</f>
        <v/>
      </c>
      <c r="S150">
        <f>IF(R150="",0,1)</f>
        <v>0.0</v>
      </c>
    </row>
    <row r="151">
      <c r="A151" s="2" t="n"/>
      <c r="B151" s="3" t="n"/>
      <c r="C151" s="3" t="n"/>
      <c r="D151" s="3" t="n"/>
      <c r="E151" s="3" t="n"/>
      <c r="F151" s="2" t="n"/>
      <c r="G151" s="3" t="n"/>
      <c r="H151" s="3" t="n"/>
      <c r="I151" s="2" t="n"/>
      <c r="J151" s="3" t="n"/>
      <c r="K151">
        <f>IF(AND(ISNUMBER(A151),A151&gt;=Вводные!$B$3,A151&lt;=Вводные!$B$4),1,0)</f>
        <v>0.0</v>
      </c>
      <c r="L151">
        <f>IF(AND(K151=1,B151&lt;&gt;"",COUNTIFS(B$2:B151,B151,K$2:K151,1)=1),1,0)</f>
        <v>0.0</v>
      </c>
      <c r="M151">
        <f>IF(OR(L151=0,COUNTIF(Сводка!$A$5:$A$9,E151)=0),0,IF(AND(E151="Оплачено",ISNUMBER(F151),F151&gt;Вводные!$B$4),4,MATCH(E151,Сводка!$A$5:$A$9,0)))</f>
        <v>0.0</v>
      </c>
      <c r="N151">
        <f>IF(M151=5,1,0)</f>
        <v>0.0</v>
      </c>
      <c r="O151" t="str">
        <f>IF(L151=0,"",IF(D151&lt;=Вводные!$B$7,"быстро","медленно"))</f>
        <v/>
      </c>
      <c r="P151">
        <f>IF(AND(L151=1,M151&lt;5,H151="мы",ISNUMBER(I151),I151&lt;=Вводные!$B$4-Вводные!$B$5,I151&gt;=Вводные!$B$4-Вводные!$B$6),1,0)</f>
        <v>0.0</v>
      </c>
      <c r="Q151">
        <f>IF(AND(L151=1,M151&lt;5,H151="клиент",ISNUMBER(I151),I151&lt;=Вводные!$B$4),1,0)</f>
        <v>0.0</v>
      </c>
      <c r="R151" t="str">
        <f>IF(A151="","",IF(NOT(ISNUMBER(A151)),"дата не распознана",IF(OR(B151="",C151="",NOT(ISNUMBER(D151)),E151="",H151="",NOT(ISNUMBER(I151))),"пустое поле",IF(COUNTIF(Сводка!$A$16:$A$18,C151)=0,"неизвестный канал",IF(COUNTIF(Сводка!$A$5:$A$9,E151)=0,"неизвестный этап",IF(AND(H151&lt;&gt;"мы",H151&lt;&gt;"клиент"),"последним написал: мы или клиент",IF(D151&lt;0,"время ответа меньше нуля",IF(I151&lt;A151,"последнее сообщение раньше первого",IF(E151="Оплачено",IF(OR(NOT(ISNUMBER(F151)),NOT(ISNUMBER(G151))),"нет даты или суммы оплаты",IF(F151&lt;A151,"оплата раньше первого сообщения","")),IF(OR(F151&lt;&gt;"",G151&lt;&gt;""),"оплата указана, а этап не «Оплачено»",""))))))))))</f>
        <v/>
      </c>
      <c r="S151">
        <f>IF(R151="",0,1)</f>
        <v>0.0</v>
      </c>
    </row>
    <row r="152">
      <c r="A152" s="2" t="n"/>
      <c r="B152" s="3" t="n"/>
      <c r="C152" s="3" t="n"/>
      <c r="D152" s="3" t="n"/>
      <c r="E152" s="3" t="n"/>
      <c r="F152" s="2" t="n"/>
      <c r="G152" s="3" t="n"/>
      <c r="H152" s="3" t="n"/>
      <c r="I152" s="2" t="n"/>
      <c r="J152" s="3" t="n"/>
      <c r="K152">
        <f>IF(AND(ISNUMBER(A152),A152&gt;=Вводные!$B$3,A152&lt;=Вводные!$B$4),1,0)</f>
        <v>0.0</v>
      </c>
      <c r="L152">
        <f>IF(AND(K152=1,B152&lt;&gt;"",COUNTIFS(B$2:B152,B152,K$2:K152,1)=1),1,0)</f>
        <v>0.0</v>
      </c>
      <c r="M152">
        <f>IF(OR(L152=0,COUNTIF(Сводка!$A$5:$A$9,E152)=0),0,IF(AND(E152="Оплачено",ISNUMBER(F152),F152&gt;Вводные!$B$4),4,MATCH(E152,Сводка!$A$5:$A$9,0)))</f>
        <v>0.0</v>
      </c>
      <c r="N152">
        <f>IF(M152=5,1,0)</f>
        <v>0.0</v>
      </c>
      <c r="O152" t="str">
        <f>IF(L152=0,"",IF(D152&lt;=Вводные!$B$7,"быстро","медленно"))</f>
        <v/>
      </c>
      <c r="P152">
        <f>IF(AND(L152=1,M152&lt;5,H152="мы",ISNUMBER(I152),I152&lt;=Вводные!$B$4-Вводные!$B$5,I152&gt;=Вводные!$B$4-Вводные!$B$6),1,0)</f>
        <v>0.0</v>
      </c>
      <c r="Q152">
        <f>IF(AND(L152=1,M152&lt;5,H152="клиент",ISNUMBER(I152),I152&lt;=Вводные!$B$4),1,0)</f>
        <v>0.0</v>
      </c>
      <c r="R152" t="str">
        <f>IF(A152="","",IF(NOT(ISNUMBER(A152)),"дата не распознана",IF(OR(B152="",C152="",NOT(ISNUMBER(D152)),E152="",H152="",NOT(ISNUMBER(I152))),"пустое поле",IF(COUNTIF(Сводка!$A$16:$A$18,C152)=0,"неизвестный канал",IF(COUNTIF(Сводка!$A$5:$A$9,E152)=0,"неизвестный этап",IF(AND(H152&lt;&gt;"мы",H152&lt;&gt;"клиент"),"последним написал: мы или клиент",IF(D152&lt;0,"время ответа меньше нуля",IF(I152&lt;A152,"последнее сообщение раньше первого",IF(E152="Оплачено",IF(OR(NOT(ISNUMBER(F152)),NOT(ISNUMBER(G152))),"нет даты или суммы оплаты",IF(F152&lt;A152,"оплата раньше первого сообщения","")),IF(OR(F152&lt;&gt;"",G152&lt;&gt;""),"оплата указана, а этап не «Оплачено»",""))))))))))</f>
        <v/>
      </c>
      <c r="S152">
        <f>IF(R152="",0,1)</f>
        <v>0.0</v>
      </c>
    </row>
    <row r="153">
      <c r="A153" s="2" t="n"/>
      <c r="B153" s="3" t="n"/>
      <c r="C153" s="3" t="n"/>
      <c r="D153" s="3" t="n"/>
      <c r="E153" s="3" t="n"/>
      <c r="F153" s="2" t="n"/>
      <c r="G153" s="3" t="n"/>
      <c r="H153" s="3" t="n"/>
      <c r="I153" s="2" t="n"/>
      <c r="J153" s="3" t="n"/>
      <c r="K153">
        <f>IF(AND(ISNUMBER(A153),A153&gt;=Вводные!$B$3,A153&lt;=Вводные!$B$4),1,0)</f>
        <v>0.0</v>
      </c>
      <c r="L153">
        <f>IF(AND(K153=1,B153&lt;&gt;"",COUNTIFS(B$2:B153,B153,K$2:K153,1)=1),1,0)</f>
        <v>0.0</v>
      </c>
      <c r="M153">
        <f>IF(OR(L153=0,COUNTIF(Сводка!$A$5:$A$9,E153)=0),0,IF(AND(E153="Оплачено",ISNUMBER(F153),F153&gt;Вводные!$B$4),4,MATCH(E153,Сводка!$A$5:$A$9,0)))</f>
        <v>0.0</v>
      </c>
      <c r="N153">
        <f>IF(M153=5,1,0)</f>
        <v>0.0</v>
      </c>
      <c r="O153" t="str">
        <f>IF(L153=0,"",IF(D153&lt;=Вводные!$B$7,"быстро","медленно"))</f>
        <v/>
      </c>
      <c r="P153">
        <f>IF(AND(L153=1,M153&lt;5,H153="мы",ISNUMBER(I153),I153&lt;=Вводные!$B$4-Вводные!$B$5,I153&gt;=Вводные!$B$4-Вводные!$B$6),1,0)</f>
        <v>0.0</v>
      </c>
      <c r="Q153">
        <f>IF(AND(L153=1,M153&lt;5,H153="клиент",ISNUMBER(I153),I153&lt;=Вводные!$B$4),1,0)</f>
        <v>0.0</v>
      </c>
      <c r="R153" t="str">
        <f>IF(A153="","",IF(NOT(ISNUMBER(A153)),"дата не распознана",IF(OR(B153="",C153="",NOT(ISNUMBER(D153)),E153="",H153="",NOT(ISNUMBER(I153))),"пустое поле",IF(COUNTIF(Сводка!$A$16:$A$18,C153)=0,"неизвестный канал",IF(COUNTIF(Сводка!$A$5:$A$9,E153)=0,"неизвестный этап",IF(AND(H153&lt;&gt;"мы",H153&lt;&gt;"клиент"),"последним написал: мы или клиент",IF(D153&lt;0,"время ответа меньше нуля",IF(I153&lt;A153,"последнее сообщение раньше первого",IF(E153="Оплачено",IF(OR(NOT(ISNUMBER(F153)),NOT(ISNUMBER(G153))),"нет даты или суммы оплаты",IF(F153&lt;A153,"оплата раньше первого сообщения","")),IF(OR(F153&lt;&gt;"",G153&lt;&gt;""),"оплата указана, а этап не «Оплачено»",""))))))))))</f>
        <v/>
      </c>
      <c r="S153">
        <f>IF(R153="",0,1)</f>
        <v>0.0</v>
      </c>
    </row>
    <row r="154">
      <c r="A154" s="2" t="n"/>
      <c r="B154" s="3" t="n"/>
      <c r="C154" s="3" t="n"/>
      <c r="D154" s="3" t="n"/>
      <c r="E154" s="3" t="n"/>
      <c r="F154" s="2" t="n"/>
      <c r="G154" s="3" t="n"/>
      <c r="H154" s="3" t="n"/>
      <c r="I154" s="2" t="n"/>
      <c r="J154" s="3" t="n"/>
      <c r="K154">
        <f>IF(AND(ISNUMBER(A154),A154&gt;=Вводные!$B$3,A154&lt;=Вводные!$B$4),1,0)</f>
        <v>0.0</v>
      </c>
      <c r="L154">
        <f>IF(AND(K154=1,B154&lt;&gt;"",COUNTIFS(B$2:B154,B154,K$2:K154,1)=1),1,0)</f>
        <v>0.0</v>
      </c>
      <c r="M154">
        <f>IF(OR(L154=0,COUNTIF(Сводка!$A$5:$A$9,E154)=0),0,IF(AND(E154="Оплачено",ISNUMBER(F154),F154&gt;Вводные!$B$4),4,MATCH(E154,Сводка!$A$5:$A$9,0)))</f>
        <v>0.0</v>
      </c>
      <c r="N154">
        <f>IF(M154=5,1,0)</f>
        <v>0.0</v>
      </c>
      <c r="O154" t="str">
        <f>IF(L154=0,"",IF(D154&lt;=Вводные!$B$7,"быстро","медленно"))</f>
        <v/>
      </c>
      <c r="P154">
        <f>IF(AND(L154=1,M154&lt;5,H154="мы",ISNUMBER(I154),I154&lt;=Вводные!$B$4-Вводные!$B$5,I154&gt;=Вводные!$B$4-Вводные!$B$6),1,0)</f>
        <v>0.0</v>
      </c>
      <c r="Q154">
        <f>IF(AND(L154=1,M154&lt;5,H154="клиент",ISNUMBER(I154),I154&lt;=Вводные!$B$4),1,0)</f>
        <v>0.0</v>
      </c>
      <c r="R154" t="str">
        <f>IF(A154="","",IF(NOT(ISNUMBER(A154)),"дата не распознана",IF(OR(B154="",C154="",NOT(ISNUMBER(D154)),E154="",H154="",NOT(ISNUMBER(I154))),"пустое поле",IF(COUNTIF(Сводка!$A$16:$A$18,C154)=0,"неизвестный канал",IF(COUNTIF(Сводка!$A$5:$A$9,E154)=0,"неизвестный этап",IF(AND(H154&lt;&gt;"мы",H154&lt;&gt;"клиент"),"последним написал: мы или клиент",IF(D154&lt;0,"время ответа меньше нуля",IF(I154&lt;A154,"последнее сообщение раньше первого",IF(E154="Оплачено",IF(OR(NOT(ISNUMBER(F154)),NOT(ISNUMBER(G154))),"нет даты или суммы оплаты",IF(F154&lt;A154,"оплата раньше первого сообщения","")),IF(OR(F154&lt;&gt;"",G154&lt;&gt;""),"оплата указана, а этап не «Оплачено»",""))))))))))</f>
        <v/>
      </c>
      <c r="S154">
        <f>IF(R154="",0,1)</f>
        <v>0.0</v>
      </c>
    </row>
    <row r="155">
      <c r="A155" s="2" t="n"/>
      <c r="B155" s="3" t="n"/>
      <c r="C155" s="3" t="n"/>
      <c r="D155" s="3" t="n"/>
      <c r="E155" s="3" t="n"/>
      <c r="F155" s="2" t="n"/>
      <c r="G155" s="3" t="n"/>
      <c r="H155" s="3" t="n"/>
      <c r="I155" s="2" t="n"/>
      <c r="J155" s="3" t="n"/>
      <c r="K155">
        <f>IF(AND(ISNUMBER(A155),A155&gt;=Вводные!$B$3,A155&lt;=Вводные!$B$4),1,0)</f>
        <v>0.0</v>
      </c>
      <c r="L155">
        <f>IF(AND(K155=1,B155&lt;&gt;"",COUNTIFS(B$2:B155,B155,K$2:K155,1)=1),1,0)</f>
        <v>0.0</v>
      </c>
      <c r="M155">
        <f>IF(OR(L155=0,COUNTIF(Сводка!$A$5:$A$9,E155)=0),0,IF(AND(E155="Оплачено",ISNUMBER(F155),F155&gt;Вводные!$B$4),4,MATCH(E155,Сводка!$A$5:$A$9,0)))</f>
        <v>0.0</v>
      </c>
      <c r="N155">
        <f>IF(M155=5,1,0)</f>
        <v>0.0</v>
      </c>
      <c r="O155" t="str">
        <f>IF(L155=0,"",IF(D155&lt;=Вводные!$B$7,"быстро","медленно"))</f>
        <v/>
      </c>
      <c r="P155">
        <f>IF(AND(L155=1,M155&lt;5,H155="мы",ISNUMBER(I155),I155&lt;=Вводные!$B$4-Вводные!$B$5,I155&gt;=Вводные!$B$4-Вводные!$B$6),1,0)</f>
        <v>0.0</v>
      </c>
      <c r="Q155">
        <f>IF(AND(L155=1,M155&lt;5,H155="клиент",ISNUMBER(I155),I155&lt;=Вводные!$B$4),1,0)</f>
        <v>0.0</v>
      </c>
      <c r="R155" t="str">
        <f>IF(A155="","",IF(NOT(ISNUMBER(A155)),"дата не распознана",IF(OR(B155="",C155="",NOT(ISNUMBER(D155)),E155="",H155="",NOT(ISNUMBER(I155))),"пустое поле",IF(COUNTIF(Сводка!$A$16:$A$18,C155)=0,"неизвестный канал",IF(COUNTIF(Сводка!$A$5:$A$9,E155)=0,"неизвестный этап",IF(AND(H155&lt;&gt;"мы",H155&lt;&gt;"клиент"),"последним написал: мы или клиент",IF(D155&lt;0,"время ответа меньше нуля",IF(I155&lt;A155,"последнее сообщение раньше первого",IF(E155="Оплачено",IF(OR(NOT(ISNUMBER(F155)),NOT(ISNUMBER(G155))),"нет даты или суммы оплаты",IF(F155&lt;A155,"оплата раньше первого сообщения","")),IF(OR(F155&lt;&gt;"",G155&lt;&gt;""),"оплата указана, а этап не «Оплачено»",""))))))))))</f>
        <v/>
      </c>
      <c r="S155">
        <f>IF(R155="",0,1)</f>
        <v>0.0</v>
      </c>
    </row>
    <row r="156">
      <c r="A156" s="2" t="n"/>
      <c r="B156" s="3" t="n"/>
      <c r="C156" s="3" t="n"/>
      <c r="D156" s="3" t="n"/>
      <c r="E156" s="3" t="n"/>
      <c r="F156" s="2" t="n"/>
      <c r="G156" s="3" t="n"/>
      <c r="H156" s="3" t="n"/>
      <c r="I156" s="2" t="n"/>
      <c r="J156" s="3" t="n"/>
      <c r="K156">
        <f>IF(AND(ISNUMBER(A156),A156&gt;=Вводные!$B$3,A156&lt;=Вводные!$B$4),1,0)</f>
        <v>0.0</v>
      </c>
      <c r="L156">
        <f>IF(AND(K156=1,B156&lt;&gt;"",COUNTIFS(B$2:B156,B156,K$2:K156,1)=1),1,0)</f>
        <v>0.0</v>
      </c>
      <c r="M156">
        <f>IF(OR(L156=0,COUNTIF(Сводка!$A$5:$A$9,E156)=0),0,IF(AND(E156="Оплачено",ISNUMBER(F156),F156&gt;Вводные!$B$4),4,MATCH(E156,Сводка!$A$5:$A$9,0)))</f>
        <v>0.0</v>
      </c>
      <c r="N156">
        <f>IF(M156=5,1,0)</f>
        <v>0.0</v>
      </c>
      <c r="O156" t="str">
        <f>IF(L156=0,"",IF(D156&lt;=Вводные!$B$7,"быстро","медленно"))</f>
        <v/>
      </c>
      <c r="P156">
        <f>IF(AND(L156=1,M156&lt;5,H156="мы",ISNUMBER(I156),I156&lt;=Вводные!$B$4-Вводные!$B$5,I156&gt;=Вводные!$B$4-Вводные!$B$6),1,0)</f>
        <v>0.0</v>
      </c>
      <c r="Q156">
        <f>IF(AND(L156=1,M156&lt;5,H156="клиент",ISNUMBER(I156),I156&lt;=Вводные!$B$4),1,0)</f>
        <v>0.0</v>
      </c>
      <c r="R156" t="str">
        <f>IF(A156="","",IF(NOT(ISNUMBER(A156)),"дата не распознана",IF(OR(B156="",C156="",NOT(ISNUMBER(D156)),E156="",H156="",NOT(ISNUMBER(I156))),"пустое поле",IF(COUNTIF(Сводка!$A$16:$A$18,C156)=0,"неизвестный канал",IF(COUNTIF(Сводка!$A$5:$A$9,E156)=0,"неизвестный этап",IF(AND(H156&lt;&gt;"мы",H156&lt;&gt;"клиент"),"последним написал: мы или клиент",IF(D156&lt;0,"время ответа меньше нуля",IF(I156&lt;A156,"последнее сообщение раньше первого",IF(E156="Оплачено",IF(OR(NOT(ISNUMBER(F156)),NOT(ISNUMBER(G156))),"нет даты или суммы оплаты",IF(F156&lt;A156,"оплата раньше первого сообщения","")),IF(OR(F156&lt;&gt;"",G156&lt;&gt;""),"оплата указана, а этап не «Оплачено»",""))))))))))</f>
        <v/>
      </c>
      <c r="S156">
        <f>IF(R156="",0,1)</f>
        <v>0.0</v>
      </c>
    </row>
    <row r="157">
      <c r="A157" s="2" t="n"/>
      <c r="B157" s="3" t="n"/>
      <c r="C157" s="3" t="n"/>
      <c r="D157" s="3" t="n"/>
      <c r="E157" s="3" t="n"/>
      <c r="F157" s="2" t="n"/>
      <c r="G157" s="3" t="n"/>
      <c r="H157" s="3" t="n"/>
      <c r="I157" s="2" t="n"/>
      <c r="J157" s="3" t="n"/>
      <c r="K157">
        <f>IF(AND(ISNUMBER(A157),A157&gt;=Вводные!$B$3,A157&lt;=Вводные!$B$4),1,0)</f>
        <v>0.0</v>
      </c>
      <c r="L157">
        <f>IF(AND(K157=1,B157&lt;&gt;"",COUNTIFS(B$2:B157,B157,K$2:K157,1)=1),1,0)</f>
        <v>0.0</v>
      </c>
      <c r="M157">
        <f>IF(OR(L157=0,COUNTIF(Сводка!$A$5:$A$9,E157)=0),0,IF(AND(E157="Оплачено",ISNUMBER(F157),F157&gt;Вводные!$B$4),4,MATCH(E157,Сводка!$A$5:$A$9,0)))</f>
        <v>0.0</v>
      </c>
      <c r="N157">
        <f>IF(M157=5,1,0)</f>
        <v>0.0</v>
      </c>
      <c r="O157" t="str">
        <f>IF(L157=0,"",IF(D157&lt;=Вводные!$B$7,"быстро","медленно"))</f>
        <v/>
      </c>
      <c r="P157">
        <f>IF(AND(L157=1,M157&lt;5,H157="мы",ISNUMBER(I157),I157&lt;=Вводные!$B$4-Вводные!$B$5,I157&gt;=Вводные!$B$4-Вводные!$B$6),1,0)</f>
        <v>0.0</v>
      </c>
      <c r="Q157">
        <f>IF(AND(L157=1,M157&lt;5,H157="клиент",ISNUMBER(I157),I157&lt;=Вводные!$B$4),1,0)</f>
        <v>0.0</v>
      </c>
      <c r="R157" t="str">
        <f>IF(A157="","",IF(NOT(ISNUMBER(A157)),"дата не распознана",IF(OR(B157="",C157="",NOT(ISNUMBER(D157)),E157="",H157="",NOT(ISNUMBER(I157))),"пустое поле",IF(COUNTIF(Сводка!$A$16:$A$18,C157)=0,"неизвестный канал",IF(COUNTIF(Сводка!$A$5:$A$9,E157)=0,"неизвестный этап",IF(AND(H157&lt;&gt;"мы",H157&lt;&gt;"клиент"),"последним написал: мы или клиент",IF(D157&lt;0,"время ответа меньше нуля",IF(I157&lt;A157,"последнее сообщение раньше первого",IF(E157="Оплачено",IF(OR(NOT(ISNUMBER(F157)),NOT(ISNUMBER(G157))),"нет даты или суммы оплаты",IF(F157&lt;A157,"оплата раньше первого сообщения","")),IF(OR(F157&lt;&gt;"",G157&lt;&gt;""),"оплата указана, а этап не «Оплачено»",""))))))))))</f>
        <v/>
      </c>
      <c r="S157">
        <f>IF(R157="",0,1)</f>
        <v>0.0</v>
      </c>
    </row>
    <row r="158">
      <c r="A158" s="2" t="n"/>
      <c r="B158" s="3" t="n"/>
      <c r="C158" s="3" t="n"/>
      <c r="D158" s="3" t="n"/>
      <c r="E158" s="3" t="n"/>
      <c r="F158" s="2" t="n"/>
      <c r="G158" s="3" t="n"/>
      <c r="H158" s="3" t="n"/>
      <c r="I158" s="2" t="n"/>
      <c r="J158" s="3" t="n"/>
      <c r="K158">
        <f>IF(AND(ISNUMBER(A158),A158&gt;=Вводные!$B$3,A158&lt;=Вводные!$B$4),1,0)</f>
        <v>0.0</v>
      </c>
      <c r="L158">
        <f>IF(AND(K158=1,B158&lt;&gt;"",COUNTIFS(B$2:B158,B158,K$2:K158,1)=1),1,0)</f>
        <v>0.0</v>
      </c>
      <c r="M158">
        <f>IF(OR(L158=0,COUNTIF(Сводка!$A$5:$A$9,E158)=0),0,IF(AND(E158="Оплачено",ISNUMBER(F158),F158&gt;Вводные!$B$4),4,MATCH(E158,Сводка!$A$5:$A$9,0)))</f>
        <v>0.0</v>
      </c>
      <c r="N158">
        <f>IF(M158=5,1,0)</f>
        <v>0.0</v>
      </c>
      <c r="O158" t="str">
        <f>IF(L158=0,"",IF(D158&lt;=Вводные!$B$7,"быстро","медленно"))</f>
        <v/>
      </c>
      <c r="P158">
        <f>IF(AND(L158=1,M158&lt;5,H158="мы",ISNUMBER(I158),I158&lt;=Вводные!$B$4-Вводные!$B$5,I158&gt;=Вводные!$B$4-Вводные!$B$6),1,0)</f>
        <v>0.0</v>
      </c>
      <c r="Q158">
        <f>IF(AND(L158=1,M158&lt;5,H158="клиент",ISNUMBER(I158),I158&lt;=Вводные!$B$4),1,0)</f>
        <v>0.0</v>
      </c>
      <c r="R158" t="str">
        <f>IF(A158="","",IF(NOT(ISNUMBER(A158)),"дата не распознана",IF(OR(B158="",C158="",NOT(ISNUMBER(D158)),E158="",H158="",NOT(ISNUMBER(I158))),"пустое поле",IF(COUNTIF(Сводка!$A$16:$A$18,C158)=0,"неизвестный канал",IF(COUNTIF(Сводка!$A$5:$A$9,E158)=0,"неизвестный этап",IF(AND(H158&lt;&gt;"мы",H158&lt;&gt;"клиент"),"последним написал: мы или клиент",IF(D158&lt;0,"время ответа меньше нуля",IF(I158&lt;A158,"последнее сообщение раньше первого",IF(E158="Оплачено",IF(OR(NOT(ISNUMBER(F158)),NOT(ISNUMBER(G158))),"нет даты или суммы оплаты",IF(F158&lt;A158,"оплата раньше первого сообщения","")),IF(OR(F158&lt;&gt;"",G158&lt;&gt;""),"оплата указана, а этап не «Оплачено»",""))))))))))</f>
        <v/>
      </c>
      <c r="S158">
        <f>IF(R158="",0,1)</f>
        <v>0.0</v>
      </c>
    </row>
    <row r="159">
      <c r="A159" s="2" t="n"/>
      <c r="B159" s="3" t="n"/>
      <c r="C159" s="3" t="n"/>
      <c r="D159" s="3" t="n"/>
      <c r="E159" s="3" t="n"/>
      <c r="F159" s="2" t="n"/>
      <c r="G159" s="3" t="n"/>
      <c r="H159" s="3" t="n"/>
      <c r="I159" s="2" t="n"/>
      <c r="J159" s="3" t="n"/>
      <c r="K159">
        <f>IF(AND(ISNUMBER(A159),A159&gt;=Вводные!$B$3,A159&lt;=Вводные!$B$4),1,0)</f>
        <v>0.0</v>
      </c>
      <c r="L159">
        <f>IF(AND(K159=1,B159&lt;&gt;"",COUNTIFS(B$2:B159,B159,K$2:K159,1)=1),1,0)</f>
        <v>0.0</v>
      </c>
      <c r="M159">
        <f>IF(OR(L159=0,COUNTIF(Сводка!$A$5:$A$9,E159)=0),0,IF(AND(E159="Оплачено",ISNUMBER(F159),F159&gt;Вводные!$B$4),4,MATCH(E159,Сводка!$A$5:$A$9,0)))</f>
        <v>0.0</v>
      </c>
      <c r="N159">
        <f>IF(M159=5,1,0)</f>
        <v>0.0</v>
      </c>
      <c r="O159" t="str">
        <f>IF(L159=0,"",IF(D159&lt;=Вводные!$B$7,"быстро","медленно"))</f>
        <v/>
      </c>
      <c r="P159">
        <f>IF(AND(L159=1,M159&lt;5,H159="мы",ISNUMBER(I159),I159&lt;=Вводные!$B$4-Вводные!$B$5,I159&gt;=Вводные!$B$4-Вводные!$B$6),1,0)</f>
        <v>0.0</v>
      </c>
      <c r="Q159">
        <f>IF(AND(L159=1,M159&lt;5,H159="клиент",ISNUMBER(I159),I159&lt;=Вводные!$B$4),1,0)</f>
        <v>0.0</v>
      </c>
      <c r="R159" t="str">
        <f>IF(A159="","",IF(NOT(ISNUMBER(A159)),"дата не распознана",IF(OR(B159="",C159="",NOT(ISNUMBER(D159)),E159="",H159="",NOT(ISNUMBER(I159))),"пустое поле",IF(COUNTIF(Сводка!$A$16:$A$18,C159)=0,"неизвестный канал",IF(COUNTIF(Сводка!$A$5:$A$9,E159)=0,"неизвестный этап",IF(AND(H159&lt;&gt;"мы",H159&lt;&gt;"клиент"),"последним написал: мы или клиент",IF(D159&lt;0,"время ответа меньше нуля",IF(I159&lt;A159,"последнее сообщение раньше первого",IF(E159="Оплачено",IF(OR(NOT(ISNUMBER(F159)),NOT(ISNUMBER(G159))),"нет даты или суммы оплаты",IF(F159&lt;A159,"оплата раньше первого сообщения","")),IF(OR(F159&lt;&gt;"",G159&lt;&gt;""),"оплата указана, а этап не «Оплачено»",""))))))))))</f>
        <v/>
      </c>
      <c r="S159">
        <f>IF(R159="",0,1)</f>
        <v>0.0</v>
      </c>
    </row>
    <row r="160">
      <c r="A160" s="2" t="n"/>
      <c r="B160" s="3" t="n"/>
      <c r="C160" s="3" t="n"/>
      <c r="D160" s="3" t="n"/>
      <c r="E160" s="3" t="n"/>
      <c r="F160" s="2" t="n"/>
      <c r="G160" s="3" t="n"/>
      <c r="H160" s="3" t="n"/>
      <c r="I160" s="2" t="n"/>
      <c r="J160" s="3" t="n"/>
      <c r="K160">
        <f>IF(AND(ISNUMBER(A160),A160&gt;=Вводные!$B$3,A160&lt;=Вводные!$B$4),1,0)</f>
        <v>0.0</v>
      </c>
      <c r="L160">
        <f>IF(AND(K160=1,B160&lt;&gt;"",COUNTIFS(B$2:B160,B160,K$2:K160,1)=1),1,0)</f>
        <v>0.0</v>
      </c>
      <c r="M160">
        <f>IF(OR(L160=0,COUNTIF(Сводка!$A$5:$A$9,E160)=0),0,IF(AND(E160="Оплачено",ISNUMBER(F160),F160&gt;Вводные!$B$4),4,MATCH(E160,Сводка!$A$5:$A$9,0)))</f>
        <v>0.0</v>
      </c>
      <c r="N160">
        <f>IF(M160=5,1,0)</f>
        <v>0.0</v>
      </c>
      <c r="O160" t="str">
        <f>IF(L160=0,"",IF(D160&lt;=Вводные!$B$7,"быстро","медленно"))</f>
        <v/>
      </c>
      <c r="P160">
        <f>IF(AND(L160=1,M160&lt;5,H160="мы",ISNUMBER(I160),I160&lt;=Вводные!$B$4-Вводные!$B$5,I160&gt;=Вводные!$B$4-Вводные!$B$6),1,0)</f>
        <v>0.0</v>
      </c>
      <c r="Q160">
        <f>IF(AND(L160=1,M160&lt;5,H160="клиент",ISNUMBER(I160),I160&lt;=Вводные!$B$4),1,0)</f>
        <v>0.0</v>
      </c>
      <c r="R160" t="str">
        <f>IF(A160="","",IF(NOT(ISNUMBER(A160)),"дата не распознана",IF(OR(B160="",C160="",NOT(ISNUMBER(D160)),E160="",H160="",NOT(ISNUMBER(I160))),"пустое поле",IF(COUNTIF(Сводка!$A$16:$A$18,C160)=0,"неизвестный канал",IF(COUNTIF(Сводка!$A$5:$A$9,E160)=0,"неизвестный этап",IF(AND(H160&lt;&gt;"мы",H160&lt;&gt;"клиент"),"последним написал: мы или клиент",IF(D160&lt;0,"время ответа меньше нуля",IF(I160&lt;A160,"последнее сообщение раньше первого",IF(E160="Оплачено",IF(OR(NOT(ISNUMBER(F160)),NOT(ISNUMBER(G160))),"нет даты или суммы оплаты",IF(F160&lt;A160,"оплата раньше первого сообщения","")),IF(OR(F160&lt;&gt;"",G160&lt;&gt;""),"оплата указана, а этап не «Оплачено»",""))))))))))</f>
        <v/>
      </c>
      <c r="S160">
        <f>IF(R160="",0,1)</f>
        <v>0.0</v>
      </c>
    </row>
    <row r="161">
      <c r="A161" s="2" t="n"/>
      <c r="B161" s="3" t="n"/>
      <c r="C161" s="3" t="n"/>
      <c r="D161" s="3" t="n"/>
      <c r="E161" s="3" t="n"/>
      <c r="F161" s="2" t="n"/>
      <c r="G161" s="3" t="n"/>
      <c r="H161" s="3" t="n"/>
      <c r="I161" s="2" t="n"/>
      <c r="J161" s="3" t="n"/>
      <c r="K161">
        <f>IF(AND(ISNUMBER(A161),A161&gt;=Вводные!$B$3,A161&lt;=Вводные!$B$4),1,0)</f>
        <v>0.0</v>
      </c>
      <c r="L161">
        <f>IF(AND(K161=1,B161&lt;&gt;"",COUNTIFS(B$2:B161,B161,K$2:K161,1)=1),1,0)</f>
        <v>0.0</v>
      </c>
      <c r="M161">
        <f>IF(OR(L161=0,COUNTIF(Сводка!$A$5:$A$9,E161)=0),0,IF(AND(E161="Оплачено",ISNUMBER(F161),F161&gt;Вводные!$B$4),4,MATCH(E161,Сводка!$A$5:$A$9,0)))</f>
        <v>0.0</v>
      </c>
      <c r="N161">
        <f>IF(M161=5,1,0)</f>
        <v>0.0</v>
      </c>
      <c r="O161" t="str">
        <f>IF(L161=0,"",IF(D161&lt;=Вводные!$B$7,"быстро","медленно"))</f>
        <v/>
      </c>
      <c r="P161">
        <f>IF(AND(L161=1,M161&lt;5,H161="мы",ISNUMBER(I161),I161&lt;=Вводные!$B$4-Вводные!$B$5,I161&gt;=Вводные!$B$4-Вводные!$B$6),1,0)</f>
        <v>0.0</v>
      </c>
      <c r="Q161">
        <f>IF(AND(L161=1,M161&lt;5,H161="клиент",ISNUMBER(I161),I161&lt;=Вводные!$B$4),1,0)</f>
        <v>0.0</v>
      </c>
      <c r="R161" t="str">
        <f>IF(A161="","",IF(NOT(ISNUMBER(A161)),"дата не распознана",IF(OR(B161="",C161="",NOT(ISNUMBER(D161)),E161="",H161="",NOT(ISNUMBER(I161))),"пустое поле",IF(COUNTIF(Сводка!$A$16:$A$18,C161)=0,"неизвестный канал",IF(COUNTIF(Сводка!$A$5:$A$9,E161)=0,"неизвестный этап",IF(AND(H161&lt;&gt;"мы",H161&lt;&gt;"клиент"),"последним написал: мы или клиент",IF(D161&lt;0,"время ответа меньше нуля",IF(I161&lt;A161,"последнее сообщение раньше первого",IF(E161="Оплачено",IF(OR(NOT(ISNUMBER(F161)),NOT(ISNUMBER(G161))),"нет даты или суммы оплаты",IF(F161&lt;A161,"оплата раньше первого сообщения","")),IF(OR(F161&lt;&gt;"",G161&lt;&gt;""),"оплата указана, а этап не «Оплачено»",""))))))))))</f>
        <v/>
      </c>
      <c r="S161">
        <f>IF(R161="",0,1)</f>
        <v>0.0</v>
      </c>
    </row>
    <row r="162">
      <c r="A162" s="2" t="n"/>
      <c r="B162" s="3" t="n"/>
      <c r="C162" s="3" t="n"/>
      <c r="D162" s="3" t="n"/>
      <c r="E162" s="3" t="n"/>
      <c r="F162" s="2" t="n"/>
      <c r="G162" s="3" t="n"/>
      <c r="H162" s="3" t="n"/>
      <c r="I162" s="2" t="n"/>
      <c r="J162" s="3" t="n"/>
      <c r="K162">
        <f>IF(AND(ISNUMBER(A162),A162&gt;=Вводные!$B$3,A162&lt;=Вводные!$B$4),1,0)</f>
        <v>0.0</v>
      </c>
      <c r="L162">
        <f>IF(AND(K162=1,B162&lt;&gt;"",COUNTIFS(B$2:B162,B162,K$2:K162,1)=1),1,0)</f>
        <v>0.0</v>
      </c>
      <c r="M162">
        <f>IF(OR(L162=0,COUNTIF(Сводка!$A$5:$A$9,E162)=0),0,IF(AND(E162="Оплачено",ISNUMBER(F162),F162&gt;Вводные!$B$4),4,MATCH(E162,Сводка!$A$5:$A$9,0)))</f>
        <v>0.0</v>
      </c>
      <c r="N162">
        <f>IF(M162=5,1,0)</f>
        <v>0.0</v>
      </c>
      <c r="O162" t="str">
        <f>IF(L162=0,"",IF(D162&lt;=Вводные!$B$7,"быстро","медленно"))</f>
        <v/>
      </c>
      <c r="P162">
        <f>IF(AND(L162=1,M162&lt;5,H162="мы",ISNUMBER(I162),I162&lt;=Вводные!$B$4-Вводные!$B$5,I162&gt;=Вводные!$B$4-Вводные!$B$6),1,0)</f>
        <v>0.0</v>
      </c>
      <c r="Q162">
        <f>IF(AND(L162=1,M162&lt;5,H162="клиент",ISNUMBER(I162),I162&lt;=Вводные!$B$4),1,0)</f>
        <v>0.0</v>
      </c>
      <c r="R162" t="str">
        <f>IF(A162="","",IF(NOT(ISNUMBER(A162)),"дата не распознана",IF(OR(B162="",C162="",NOT(ISNUMBER(D162)),E162="",H162="",NOT(ISNUMBER(I162))),"пустое поле",IF(COUNTIF(Сводка!$A$16:$A$18,C162)=0,"неизвестный канал",IF(COUNTIF(Сводка!$A$5:$A$9,E162)=0,"неизвестный этап",IF(AND(H162&lt;&gt;"мы",H162&lt;&gt;"клиент"),"последним написал: мы или клиент",IF(D162&lt;0,"время ответа меньше нуля",IF(I162&lt;A162,"последнее сообщение раньше первого",IF(E162="Оплачено",IF(OR(NOT(ISNUMBER(F162)),NOT(ISNUMBER(G162))),"нет даты или суммы оплаты",IF(F162&lt;A162,"оплата раньше первого сообщения","")),IF(OR(F162&lt;&gt;"",G162&lt;&gt;""),"оплата указана, а этап не «Оплачено»",""))))))))))</f>
        <v/>
      </c>
      <c r="S162">
        <f>IF(R162="",0,1)</f>
        <v>0.0</v>
      </c>
    </row>
    <row r="163">
      <c r="A163" s="2" t="n"/>
      <c r="B163" s="3" t="n"/>
      <c r="C163" s="3" t="n"/>
      <c r="D163" s="3" t="n"/>
      <c r="E163" s="3" t="n"/>
      <c r="F163" s="2" t="n"/>
      <c r="G163" s="3" t="n"/>
      <c r="H163" s="3" t="n"/>
      <c r="I163" s="2" t="n"/>
      <c r="J163" s="3" t="n"/>
      <c r="K163">
        <f>IF(AND(ISNUMBER(A163),A163&gt;=Вводные!$B$3,A163&lt;=Вводные!$B$4),1,0)</f>
        <v>0.0</v>
      </c>
      <c r="L163">
        <f>IF(AND(K163=1,B163&lt;&gt;"",COUNTIFS(B$2:B163,B163,K$2:K163,1)=1),1,0)</f>
        <v>0.0</v>
      </c>
      <c r="M163">
        <f>IF(OR(L163=0,COUNTIF(Сводка!$A$5:$A$9,E163)=0),0,IF(AND(E163="Оплачено",ISNUMBER(F163),F163&gt;Вводные!$B$4),4,MATCH(E163,Сводка!$A$5:$A$9,0)))</f>
        <v>0.0</v>
      </c>
      <c r="N163">
        <f>IF(M163=5,1,0)</f>
        <v>0.0</v>
      </c>
      <c r="O163" t="str">
        <f>IF(L163=0,"",IF(D163&lt;=Вводные!$B$7,"быстро","медленно"))</f>
        <v/>
      </c>
      <c r="P163">
        <f>IF(AND(L163=1,M163&lt;5,H163="мы",ISNUMBER(I163),I163&lt;=Вводные!$B$4-Вводные!$B$5,I163&gt;=Вводные!$B$4-Вводные!$B$6),1,0)</f>
        <v>0.0</v>
      </c>
      <c r="Q163">
        <f>IF(AND(L163=1,M163&lt;5,H163="клиент",ISNUMBER(I163),I163&lt;=Вводные!$B$4),1,0)</f>
        <v>0.0</v>
      </c>
      <c r="R163" t="str">
        <f>IF(A163="","",IF(NOT(ISNUMBER(A163)),"дата не распознана",IF(OR(B163="",C163="",NOT(ISNUMBER(D163)),E163="",H163="",NOT(ISNUMBER(I163))),"пустое поле",IF(COUNTIF(Сводка!$A$16:$A$18,C163)=0,"неизвестный канал",IF(COUNTIF(Сводка!$A$5:$A$9,E163)=0,"неизвестный этап",IF(AND(H163&lt;&gt;"мы",H163&lt;&gt;"клиент"),"последним написал: мы или клиент",IF(D163&lt;0,"время ответа меньше нуля",IF(I163&lt;A163,"последнее сообщение раньше первого",IF(E163="Оплачено",IF(OR(NOT(ISNUMBER(F163)),NOT(ISNUMBER(G163))),"нет даты или суммы оплаты",IF(F163&lt;A163,"оплата раньше первого сообщения","")),IF(OR(F163&lt;&gt;"",G163&lt;&gt;""),"оплата указана, а этап не «Оплачено»",""))))))))))</f>
        <v/>
      </c>
      <c r="S163">
        <f>IF(R163="",0,1)</f>
        <v>0.0</v>
      </c>
    </row>
    <row r="164">
      <c r="A164" s="2" t="n"/>
      <c r="B164" s="3" t="n"/>
      <c r="C164" s="3" t="n"/>
      <c r="D164" s="3" t="n"/>
      <c r="E164" s="3" t="n"/>
      <c r="F164" s="2" t="n"/>
      <c r="G164" s="3" t="n"/>
      <c r="H164" s="3" t="n"/>
      <c r="I164" s="2" t="n"/>
      <c r="J164" s="3" t="n"/>
      <c r="K164">
        <f>IF(AND(ISNUMBER(A164),A164&gt;=Вводные!$B$3,A164&lt;=Вводные!$B$4),1,0)</f>
        <v>0.0</v>
      </c>
      <c r="L164">
        <f>IF(AND(K164=1,B164&lt;&gt;"",COUNTIFS(B$2:B164,B164,K$2:K164,1)=1),1,0)</f>
        <v>0.0</v>
      </c>
      <c r="M164">
        <f>IF(OR(L164=0,COUNTIF(Сводка!$A$5:$A$9,E164)=0),0,IF(AND(E164="Оплачено",ISNUMBER(F164),F164&gt;Вводные!$B$4),4,MATCH(E164,Сводка!$A$5:$A$9,0)))</f>
        <v>0.0</v>
      </c>
      <c r="N164">
        <f>IF(M164=5,1,0)</f>
        <v>0.0</v>
      </c>
      <c r="O164" t="str">
        <f>IF(L164=0,"",IF(D164&lt;=Вводные!$B$7,"быстро","медленно"))</f>
        <v/>
      </c>
      <c r="P164">
        <f>IF(AND(L164=1,M164&lt;5,H164="мы",ISNUMBER(I164),I164&lt;=Вводные!$B$4-Вводные!$B$5,I164&gt;=Вводные!$B$4-Вводные!$B$6),1,0)</f>
        <v>0.0</v>
      </c>
      <c r="Q164">
        <f>IF(AND(L164=1,M164&lt;5,H164="клиент",ISNUMBER(I164),I164&lt;=Вводные!$B$4),1,0)</f>
        <v>0.0</v>
      </c>
      <c r="R164" t="str">
        <f>IF(A164="","",IF(NOT(ISNUMBER(A164)),"дата не распознана",IF(OR(B164="",C164="",NOT(ISNUMBER(D164)),E164="",H164="",NOT(ISNUMBER(I164))),"пустое поле",IF(COUNTIF(Сводка!$A$16:$A$18,C164)=0,"неизвестный канал",IF(COUNTIF(Сводка!$A$5:$A$9,E164)=0,"неизвестный этап",IF(AND(H164&lt;&gt;"мы",H164&lt;&gt;"клиент"),"последним написал: мы или клиент",IF(D164&lt;0,"время ответа меньше нуля",IF(I164&lt;A164,"последнее сообщение раньше первого",IF(E164="Оплачено",IF(OR(NOT(ISNUMBER(F164)),NOT(ISNUMBER(G164))),"нет даты или суммы оплаты",IF(F164&lt;A164,"оплата раньше первого сообщения","")),IF(OR(F164&lt;&gt;"",G164&lt;&gt;""),"оплата указана, а этап не «Оплачено»",""))))))))))</f>
        <v/>
      </c>
      <c r="S164">
        <f>IF(R164="",0,1)</f>
        <v>0.0</v>
      </c>
    </row>
    <row r="165">
      <c r="A165" s="2" t="n"/>
      <c r="B165" s="3" t="n"/>
      <c r="C165" s="3" t="n"/>
      <c r="D165" s="3" t="n"/>
      <c r="E165" s="3" t="n"/>
      <c r="F165" s="2" t="n"/>
      <c r="G165" s="3" t="n"/>
      <c r="H165" s="3" t="n"/>
      <c r="I165" s="2" t="n"/>
      <c r="J165" s="3" t="n"/>
      <c r="K165">
        <f>IF(AND(ISNUMBER(A165),A165&gt;=Вводные!$B$3,A165&lt;=Вводные!$B$4),1,0)</f>
        <v>0.0</v>
      </c>
      <c r="L165">
        <f>IF(AND(K165=1,B165&lt;&gt;"",COUNTIFS(B$2:B165,B165,K$2:K165,1)=1),1,0)</f>
        <v>0.0</v>
      </c>
      <c r="M165">
        <f>IF(OR(L165=0,COUNTIF(Сводка!$A$5:$A$9,E165)=0),0,IF(AND(E165="Оплачено",ISNUMBER(F165),F165&gt;Вводные!$B$4),4,MATCH(E165,Сводка!$A$5:$A$9,0)))</f>
        <v>0.0</v>
      </c>
      <c r="N165">
        <f>IF(M165=5,1,0)</f>
        <v>0.0</v>
      </c>
      <c r="O165" t="str">
        <f>IF(L165=0,"",IF(D165&lt;=Вводные!$B$7,"быстро","медленно"))</f>
        <v/>
      </c>
      <c r="P165">
        <f>IF(AND(L165=1,M165&lt;5,H165="мы",ISNUMBER(I165),I165&lt;=Вводные!$B$4-Вводные!$B$5,I165&gt;=Вводные!$B$4-Вводные!$B$6),1,0)</f>
        <v>0.0</v>
      </c>
      <c r="Q165">
        <f>IF(AND(L165=1,M165&lt;5,H165="клиент",ISNUMBER(I165),I165&lt;=Вводные!$B$4),1,0)</f>
        <v>0.0</v>
      </c>
      <c r="R165" t="str">
        <f>IF(A165="","",IF(NOT(ISNUMBER(A165)),"дата не распознана",IF(OR(B165="",C165="",NOT(ISNUMBER(D165)),E165="",H165="",NOT(ISNUMBER(I165))),"пустое поле",IF(COUNTIF(Сводка!$A$16:$A$18,C165)=0,"неизвестный канал",IF(COUNTIF(Сводка!$A$5:$A$9,E165)=0,"неизвестный этап",IF(AND(H165&lt;&gt;"мы",H165&lt;&gt;"клиент"),"последним написал: мы или клиент",IF(D165&lt;0,"время ответа меньше нуля",IF(I165&lt;A165,"последнее сообщение раньше первого",IF(E165="Оплачено",IF(OR(NOT(ISNUMBER(F165)),NOT(ISNUMBER(G165))),"нет даты или суммы оплаты",IF(F165&lt;A165,"оплата раньше первого сообщения","")),IF(OR(F165&lt;&gt;"",G165&lt;&gt;""),"оплата указана, а этап не «Оплачено»",""))))))))))</f>
        <v/>
      </c>
      <c r="S165">
        <f>IF(R165="",0,1)</f>
        <v>0.0</v>
      </c>
    </row>
    <row r="166">
      <c r="A166" s="2" t="n"/>
      <c r="B166" s="3" t="n"/>
      <c r="C166" s="3" t="n"/>
      <c r="D166" s="3" t="n"/>
      <c r="E166" s="3" t="n"/>
      <c r="F166" s="2" t="n"/>
      <c r="G166" s="3" t="n"/>
      <c r="H166" s="3" t="n"/>
      <c r="I166" s="2" t="n"/>
      <c r="J166" s="3" t="n"/>
      <c r="K166">
        <f>IF(AND(ISNUMBER(A166),A166&gt;=Вводные!$B$3,A166&lt;=Вводные!$B$4),1,0)</f>
        <v>0.0</v>
      </c>
      <c r="L166">
        <f>IF(AND(K166=1,B166&lt;&gt;"",COUNTIFS(B$2:B166,B166,K$2:K166,1)=1),1,0)</f>
        <v>0.0</v>
      </c>
      <c r="M166">
        <f>IF(OR(L166=0,COUNTIF(Сводка!$A$5:$A$9,E166)=0),0,IF(AND(E166="Оплачено",ISNUMBER(F166),F166&gt;Вводные!$B$4),4,MATCH(E166,Сводка!$A$5:$A$9,0)))</f>
        <v>0.0</v>
      </c>
      <c r="N166">
        <f>IF(M166=5,1,0)</f>
        <v>0.0</v>
      </c>
      <c r="O166" t="str">
        <f>IF(L166=0,"",IF(D166&lt;=Вводные!$B$7,"быстро","медленно"))</f>
        <v/>
      </c>
      <c r="P166">
        <f>IF(AND(L166=1,M166&lt;5,H166="мы",ISNUMBER(I166),I166&lt;=Вводные!$B$4-Вводные!$B$5,I166&gt;=Вводные!$B$4-Вводные!$B$6),1,0)</f>
        <v>0.0</v>
      </c>
      <c r="Q166">
        <f>IF(AND(L166=1,M166&lt;5,H166="клиент",ISNUMBER(I166),I166&lt;=Вводные!$B$4),1,0)</f>
        <v>0.0</v>
      </c>
      <c r="R166" t="str">
        <f>IF(A166="","",IF(NOT(ISNUMBER(A166)),"дата не распознана",IF(OR(B166="",C166="",NOT(ISNUMBER(D166)),E166="",H166="",NOT(ISNUMBER(I166))),"пустое поле",IF(COUNTIF(Сводка!$A$16:$A$18,C166)=0,"неизвестный канал",IF(COUNTIF(Сводка!$A$5:$A$9,E166)=0,"неизвестный этап",IF(AND(H166&lt;&gt;"мы",H166&lt;&gt;"клиент"),"последним написал: мы или клиент",IF(D166&lt;0,"время ответа меньше нуля",IF(I166&lt;A166,"последнее сообщение раньше первого",IF(E166="Оплачено",IF(OR(NOT(ISNUMBER(F166)),NOT(ISNUMBER(G166))),"нет даты или суммы оплаты",IF(F166&lt;A166,"оплата раньше первого сообщения","")),IF(OR(F166&lt;&gt;"",G166&lt;&gt;""),"оплата указана, а этап не «Оплачено»",""))))))))))</f>
        <v/>
      </c>
      <c r="S166">
        <f>IF(R166="",0,1)</f>
        <v>0.0</v>
      </c>
    </row>
    <row r="167">
      <c r="A167" s="2" t="n"/>
      <c r="B167" s="3" t="n"/>
      <c r="C167" s="3" t="n"/>
      <c r="D167" s="3" t="n"/>
      <c r="E167" s="3" t="n"/>
      <c r="F167" s="2" t="n"/>
      <c r="G167" s="3" t="n"/>
      <c r="H167" s="3" t="n"/>
      <c r="I167" s="2" t="n"/>
      <c r="J167" s="3" t="n"/>
      <c r="K167">
        <f>IF(AND(ISNUMBER(A167),A167&gt;=Вводные!$B$3,A167&lt;=Вводные!$B$4),1,0)</f>
        <v>0.0</v>
      </c>
      <c r="L167">
        <f>IF(AND(K167=1,B167&lt;&gt;"",COUNTIFS(B$2:B167,B167,K$2:K167,1)=1),1,0)</f>
        <v>0.0</v>
      </c>
      <c r="M167">
        <f>IF(OR(L167=0,COUNTIF(Сводка!$A$5:$A$9,E167)=0),0,IF(AND(E167="Оплачено",ISNUMBER(F167),F167&gt;Вводные!$B$4),4,MATCH(E167,Сводка!$A$5:$A$9,0)))</f>
        <v>0.0</v>
      </c>
      <c r="N167">
        <f>IF(M167=5,1,0)</f>
        <v>0.0</v>
      </c>
      <c r="O167" t="str">
        <f>IF(L167=0,"",IF(D167&lt;=Вводные!$B$7,"быстро","медленно"))</f>
        <v/>
      </c>
      <c r="P167">
        <f>IF(AND(L167=1,M167&lt;5,H167="мы",ISNUMBER(I167),I167&lt;=Вводные!$B$4-Вводные!$B$5,I167&gt;=Вводные!$B$4-Вводные!$B$6),1,0)</f>
        <v>0.0</v>
      </c>
      <c r="Q167">
        <f>IF(AND(L167=1,M167&lt;5,H167="клиент",ISNUMBER(I167),I167&lt;=Вводные!$B$4),1,0)</f>
        <v>0.0</v>
      </c>
      <c r="R167" t="str">
        <f>IF(A167="","",IF(NOT(ISNUMBER(A167)),"дата не распознана",IF(OR(B167="",C167="",NOT(ISNUMBER(D167)),E167="",H167="",NOT(ISNUMBER(I167))),"пустое поле",IF(COUNTIF(Сводка!$A$16:$A$18,C167)=0,"неизвестный канал",IF(COUNTIF(Сводка!$A$5:$A$9,E167)=0,"неизвестный этап",IF(AND(H167&lt;&gt;"мы",H167&lt;&gt;"клиент"),"последним написал: мы или клиент",IF(D167&lt;0,"время ответа меньше нуля",IF(I167&lt;A167,"последнее сообщение раньше первого",IF(E167="Оплачено",IF(OR(NOT(ISNUMBER(F167)),NOT(ISNUMBER(G167))),"нет даты или суммы оплаты",IF(F167&lt;A167,"оплата раньше первого сообщения","")),IF(OR(F167&lt;&gt;"",G167&lt;&gt;""),"оплата указана, а этап не «Оплачено»",""))))))))))</f>
        <v/>
      </c>
      <c r="S167">
        <f>IF(R167="",0,1)</f>
        <v>0.0</v>
      </c>
    </row>
    <row r="168">
      <c r="A168" s="2" t="n"/>
      <c r="B168" s="3" t="n"/>
      <c r="C168" s="3" t="n"/>
      <c r="D168" s="3" t="n"/>
      <c r="E168" s="3" t="n"/>
      <c r="F168" s="2" t="n"/>
      <c r="G168" s="3" t="n"/>
      <c r="H168" s="3" t="n"/>
      <c r="I168" s="2" t="n"/>
      <c r="J168" s="3" t="n"/>
      <c r="K168">
        <f>IF(AND(ISNUMBER(A168),A168&gt;=Вводные!$B$3,A168&lt;=Вводные!$B$4),1,0)</f>
        <v>0.0</v>
      </c>
      <c r="L168">
        <f>IF(AND(K168=1,B168&lt;&gt;"",COUNTIFS(B$2:B168,B168,K$2:K168,1)=1),1,0)</f>
        <v>0.0</v>
      </c>
      <c r="M168">
        <f>IF(OR(L168=0,COUNTIF(Сводка!$A$5:$A$9,E168)=0),0,IF(AND(E168="Оплачено",ISNUMBER(F168),F168&gt;Вводные!$B$4),4,MATCH(E168,Сводка!$A$5:$A$9,0)))</f>
        <v>0.0</v>
      </c>
      <c r="N168">
        <f>IF(M168=5,1,0)</f>
        <v>0.0</v>
      </c>
      <c r="O168" t="str">
        <f>IF(L168=0,"",IF(D168&lt;=Вводные!$B$7,"быстро","медленно"))</f>
        <v/>
      </c>
      <c r="P168">
        <f>IF(AND(L168=1,M168&lt;5,H168="мы",ISNUMBER(I168),I168&lt;=Вводные!$B$4-Вводные!$B$5,I168&gt;=Вводные!$B$4-Вводные!$B$6),1,0)</f>
        <v>0.0</v>
      </c>
      <c r="Q168">
        <f>IF(AND(L168=1,M168&lt;5,H168="клиент",ISNUMBER(I168),I168&lt;=Вводные!$B$4),1,0)</f>
        <v>0.0</v>
      </c>
      <c r="R168" t="str">
        <f>IF(A168="","",IF(NOT(ISNUMBER(A168)),"дата не распознана",IF(OR(B168="",C168="",NOT(ISNUMBER(D168)),E168="",H168="",NOT(ISNUMBER(I168))),"пустое поле",IF(COUNTIF(Сводка!$A$16:$A$18,C168)=0,"неизвестный канал",IF(COUNTIF(Сводка!$A$5:$A$9,E168)=0,"неизвестный этап",IF(AND(H168&lt;&gt;"мы",H168&lt;&gt;"клиент"),"последним написал: мы или клиент",IF(D168&lt;0,"время ответа меньше нуля",IF(I168&lt;A168,"последнее сообщение раньше первого",IF(E168="Оплачено",IF(OR(NOT(ISNUMBER(F168)),NOT(ISNUMBER(G168))),"нет даты или суммы оплаты",IF(F168&lt;A168,"оплата раньше первого сообщения","")),IF(OR(F168&lt;&gt;"",G168&lt;&gt;""),"оплата указана, а этап не «Оплачено»",""))))))))))</f>
        <v/>
      </c>
      <c r="S168">
        <f>IF(R168="",0,1)</f>
        <v>0.0</v>
      </c>
    </row>
    <row r="169">
      <c r="A169" s="2" t="n"/>
      <c r="B169" s="3" t="n"/>
      <c r="C169" s="3" t="n"/>
      <c r="D169" s="3" t="n"/>
      <c r="E169" s="3" t="n"/>
      <c r="F169" s="2" t="n"/>
      <c r="G169" s="3" t="n"/>
      <c r="H169" s="3" t="n"/>
      <c r="I169" s="2" t="n"/>
      <c r="J169" s="3" t="n"/>
      <c r="K169">
        <f>IF(AND(ISNUMBER(A169),A169&gt;=Вводные!$B$3,A169&lt;=Вводные!$B$4),1,0)</f>
        <v>0.0</v>
      </c>
      <c r="L169">
        <f>IF(AND(K169=1,B169&lt;&gt;"",COUNTIFS(B$2:B169,B169,K$2:K169,1)=1),1,0)</f>
        <v>0.0</v>
      </c>
      <c r="M169">
        <f>IF(OR(L169=0,COUNTIF(Сводка!$A$5:$A$9,E169)=0),0,IF(AND(E169="Оплачено",ISNUMBER(F169),F169&gt;Вводные!$B$4),4,MATCH(E169,Сводка!$A$5:$A$9,0)))</f>
        <v>0.0</v>
      </c>
      <c r="N169">
        <f>IF(M169=5,1,0)</f>
        <v>0.0</v>
      </c>
      <c r="O169" t="str">
        <f>IF(L169=0,"",IF(D169&lt;=Вводные!$B$7,"быстро","медленно"))</f>
        <v/>
      </c>
      <c r="P169">
        <f>IF(AND(L169=1,M169&lt;5,H169="мы",ISNUMBER(I169),I169&lt;=Вводные!$B$4-Вводные!$B$5,I169&gt;=Вводные!$B$4-Вводные!$B$6),1,0)</f>
        <v>0.0</v>
      </c>
      <c r="Q169">
        <f>IF(AND(L169=1,M169&lt;5,H169="клиент",ISNUMBER(I169),I169&lt;=Вводные!$B$4),1,0)</f>
        <v>0.0</v>
      </c>
      <c r="R169" t="str">
        <f>IF(A169="","",IF(NOT(ISNUMBER(A169)),"дата не распознана",IF(OR(B169="",C169="",NOT(ISNUMBER(D169)),E169="",H169="",NOT(ISNUMBER(I169))),"пустое поле",IF(COUNTIF(Сводка!$A$16:$A$18,C169)=0,"неизвестный канал",IF(COUNTIF(Сводка!$A$5:$A$9,E169)=0,"неизвестный этап",IF(AND(H169&lt;&gt;"мы",H169&lt;&gt;"клиент"),"последним написал: мы или клиент",IF(D169&lt;0,"время ответа меньше нуля",IF(I169&lt;A169,"последнее сообщение раньше первого",IF(E169="Оплачено",IF(OR(NOT(ISNUMBER(F169)),NOT(ISNUMBER(G169))),"нет даты или суммы оплаты",IF(F169&lt;A169,"оплата раньше первого сообщения","")),IF(OR(F169&lt;&gt;"",G169&lt;&gt;""),"оплата указана, а этап не «Оплачено»",""))))))))))</f>
        <v/>
      </c>
      <c r="S169">
        <f>IF(R169="",0,1)</f>
        <v>0.0</v>
      </c>
    </row>
    <row r="170">
      <c r="A170" s="2" t="n"/>
      <c r="B170" s="3" t="n"/>
      <c r="C170" s="3" t="n"/>
      <c r="D170" s="3" t="n"/>
      <c r="E170" s="3" t="n"/>
      <c r="F170" s="2" t="n"/>
      <c r="G170" s="3" t="n"/>
      <c r="H170" s="3" t="n"/>
      <c r="I170" s="2" t="n"/>
      <c r="J170" s="3" t="n"/>
      <c r="K170">
        <f>IF(AND(ISNUMBER(A170),A170&gt;=Вводные!$B$3,A170&lt;=Вводные!$B$4),1,0)</f>
        <v>0.0</v>
      </c>
      <c r="L170">
        <f>IF(AND(K170=1,B170&lt;&gt;"",COUNTIFS(B$2:B170,B170,K$2:K170,1)=1),1,0)</f>
        <v>0.0</v>
      </c>
      <c r="M170">
        <f>IF(OR(L170=0,COUNTIF(Сводка!$A$5:$A$9,E170)=0),0,IF(AND(E170="Оплачено",ISNUMBER(F170),F170&gt;Вводные!$B$4),4,MATCH(E170,Сводка!$A$5:$A$9,0)))</f>
        <v>0.0</v>
      </c>
      <c r="N170">
        <f>IF(M170=5,1,0)</f>
        <v>0.0</v>
      </c>
      <c r="O170" t="str">
        <f>IF(L170=0,"",IF(D170&lt;=Вводные!$B$7,"быстро","медленно"))</f>
        <v/>
      </c>
      <c r="P170">
        <f>IF(AND(L170=1,M170&lt;5,H170="мы",ISNUMBER(I170),I170&lt;=Вводные!$B$4-Вводные!$B$5,I170&gt;=Вводные!$B$4-Вводные!$B$6),1,0)</f>
        <v>0.0</v>
      </c>
      <c r="Q170">
        <f>IF(AND(L170=1,M170&lt;5,H170="клиент",ISNUMBER(I170),I170&lt;=Вводные!$B$4),1,0)</f>
        <v>0.0</v>
      </c>
      <c r="R170" t="str">
        <f>IF(A170="","",IF(NOT(ISNUMBER(A170)),"дата не распознана",IF(OR(B170="",C170="",NOT(ISNUMBER(D170)),E170="",H170="",NOT(ISNUMBER(I170))),"пустое поле",IF(COUNTIF(Сводка!$A$16:$A$18,C170)=0,"неизвестный канал",IF(COUNTIF(Сводка!$A$5:$A$9,E170)=0,"неизвестный этап",IF(AND(H170&lt;&gt;"мы",H170&lt;&gt;"клиент"),"последним написал: мы или клиент",IF(D170&lt;0,"время ответа меньше нуля",IF(I170&lt;A170,"последнее сообщение раньше первого",IF(E170="Оплачено",IF(OR(NOT(ISNUMBER(F170)),NOT(ISNUMBER(G170))),"нет даты или суммы оплаты",IF(F170&lt;A170,"оплата раньше первого сообщения","")),IF(OR(F170&lt;&gt;"",G170&lt;&gt;""),"оплата указана, а этап не «Оплачено»",""))))))))))</f>
        <v/>
      </c>
      <c r="S170">
        <f>IF(R170="",0,1)</f>
        <v>0.0</v>
      </c>
    </row>
    <row r="171">
      <c r="A171" s="2" t="n"/>
      <c r="B171" s="3" t="n"/>
      <c r="C171" s="3" t="n"/>
      <c r="D171" s="3" t="n"/>
      <c r="E171" s="3" t="n"/>
      <c r="F171" s="2" t="n"/>
      <c r="G171" s="3" t="n"/>
      <c r="H171" s="3" t="n"/>
      <c r="I171" s="2" t="n"/>
      <c r="J171" s="3" t="n"/>
      <c r="K171">
        <f>IF(AND(ISNUMBER(A171),A171&gt;=Вводные!$B$3,A171&lt;=Вводные!$B$4),1,0)</f>
        <v>0.0</v>
      </c>
      <c r="L171">
        <f>IF(AND(K171=1,B171&lt;&gt;"",COUNTIFS(B$2:B171,B171,K$2:K171,1)=1),1,0)</f>
        <v>0.0</v>
      </c>
      <c r="M171">
        <f>IF(OR(L171=0,COUNTIF(Сводка!$A$5:$A$9,E171)=0),0,IF(AND(E171="Оплачено",ISNUMBER(F171),F171&gt;Вводные!$B$4),4,MATCH(E171,Сводка!$A$5:$A$9,0)))</f>
        <v>0.0</v>
      </c>
      <c r="N171">
        <f>IF(M171=5,1,0)</f>
        <v>0.0</v>
      </c>
      <c r="O171" t="str">
        <f>IF(L171=0,"",IF(D171&lt;=Вводные!$B$7,"быстро","медленно"))</f>
        <v/>
      </c>
      <c r="P171">
        <f>IF(AND(L171=1,M171&lt;5,H171="мы",ISNUMBER(I171),I171&lt;=Вводные!$B$4-Вводные!$B$5,I171&gt;=Вводные!$B$4-Вводные!$B$6),1,0)</f>
        <v>0.0</v>
      </c>
      <c r="Q171">
        <f>IF(AND(L171=1,M171&lt;5,H171="клиент",ISNUMBER(I171),I171&lt;=Вводные!$B$4),1,0)</f>
        <v>0.0</v>
      </c>
      <c r="R171" t="str">
        <f>IF(A171="","",IF(NOT(ISNUMBER(A171)),"дата не распознана",IF(OR(B171="",C171="",NOT(ISNUMBER(D171)),E171="",H171="",NOT(ISNUMBER(I171))),"пустое поле",IF(COUNTIF(Сводка!$A$16:$A$18,C171)=0,"неизвестный канал",IF(COUNTIF(Сводка!$A$5:$A$9,E171)=0,"неизвестный этап",IF(AND(H171&lt;&gt;"мы",H171&lt;&gt;"клиент"),"последним написал: мы или клиент",IF(D171&lt;0,"время ответа меньше нуля",IF(I171&lt;A171,"последнее сообщение раньше первого",IF(E171="Оплачено",IF(OR(NOT(ISNUMBER(F171)),NOT(ISNUMBER(G171))),"нет даты или суммы оплаты",IF(F171&lt;A171,"оплата раньше первого сообщения","")),IF(OR(F171&lt;&gt;"",G171&lt;&gt;""),"оплата указана, а этап не «Оплачено»",""))))))))))</f>
        <v/>
      </c>
      <c r="S171">
        <f>IF(R171="",0,1)</f>
        <v>0.0</v>
      </c>
    </row>
    <row r="172">
      <c r="A172" s="2" t="n"/>
      <c r="B172" s="3" t="n"/>
      <c r="C172" s="3" t="n"/>
      <c r="D172" s="3" t="n"/>
      <c r="E172" s="3" t="n"/>
      <c r="F172" s="2" t="n"/>
      <c r="G172" s="3" t="n"/>
      <c r="H172" s="3" t="n"/>
      <c r="I172" s="2" t="n"/>
      <c r="J172" s="3" t="n"/>
      <c r="K172">
        <f>IF(AND(ISNUMBER(A172),A172&gt;=Вводные!$B$3,A172&lt;=Вводные!$B$4),1,0)</f>
        <v>0.0</v>
      </c>
      <c r="L172">
        <f>IF(AND(K172=1,B172&lt;&gt;"",COUNTIFS(B$2:B172,B172,K$2:K172,1)=1),1,0)</f>
        <v>0.0</v>
      </c>
      <c r="M172">
        <f>IF(OR(L172=0,COUNTIF(Сводка!$A$5:$A$9,E172)=0),0,IF(AND(E172="Оплачено",ISNUMBER(F172),F172&gt;Вводные!$B$4),4,MATCH(E172,Сводка!$A$5:$A$9,0)))</f>
        <v>0.0</v>
      </c>
      <c r="N172">
        <f>IF(M172=5,1,0)</f>
        <v>0.0</v>
      </c>
      <c r="O172" t="str">
        <f>IF(L172=0,"",IF(D172&lt;=Вводные!$B$7,"быстро","медленно"))</f>
        <v/>
      </c>
      <c r="P172">
        <f>IF(AND(L172=1,M172&lt;5,H172="мы",ISNUMBER(I172),I172&lt;=Вводные!$B$4-Вводные!$B$5,I172&gt;=Вводные!$B$4-Вводные!$B$6),1,0)</f>
        <v>0.0</v>
      </c>
      <c r="Q172">
        <f>IF(AND(L172=1,M172&lt;5,H172="клиент",ISNUMBER(I172),I172&lt;=Вводные!$B$4),1,0)</f>
        <v>0.0</v>
      </c>
      <c r="R172" t="str">
        <f>IF(A172="","",IF(NOT(ISNUMBER(A172)),"дата не распознана",IF(OR(B172="",C172="",NOT(ISNUMBER(D172)),E172="",H172="",NOT(ISNUMBER(I172))),"пустое поле",IF(COUNTIF(Сводка!$A$16:$A$18,C172)=0,"неизвестный канал",IF(COUNTIF(Сводка!$A$5:$A$9,E172)=0,"неизвестный этап",IF(AND(H172&lt;&gt;"мы",H172&lt;&gt;"клиент"),"последним написал: мы или клиент",IF(D172&lt;0,"время ответа меньше нуля",IF(I172&lt;A172,"последнее сообщение раньше первого",IF(E172="Оплачено",IF(OR(NOT(ISNUMBER(F172)),NOT(ISNUMBER(G172))),"нет даты или суммы оплаты",IF(F172&lt;A172,"оплата раньше первого сообщения","")),IF(OR(F172&lt;&gt;"",G172&lt;&gt;""),"оплата указана, а этап не «Оплачено»",""))))))))))</f>
        <v/>
      </c>
      <c r="S172">
        <f>IF(R172="",0,1)</f>
        <v>0.0</v>
      </c>
    </row>
    <row r="173">
      <c r="A173" s="2" t="n"/>
      <c r="B173" s="3" t="n"/>
      <c r="C173" s="3" t="n"/>
      <c r="D173" s="3" t="n"/>
      <c r="E173" s="3" t="n"/>
      <c r="F173" s="2" t="n"/>
      <c r="G173" s="3" t="n"/>
      <c r="H173" s="3" t="n"/>
      <c r="I173" s="2" t="n"/>
      <c r="J173" s="3" t="n"/>
      <c r="K173">
        <f>IF(AND(ISNUMBER(A173),A173&gt;=Вводные!$B$3,A173&lt;=Вводные!$B$4),1,0)</f>
        <v>0.0</v>
      </c>
      <c r="L173">
        <f>IF(AND(K173=1,B173&lt;&gt;"",COUNTIFS(B$2:B173,B173,K$2:K173,1)=1),1,0)</f>
        <v>0.0</v>
      </c>
      <c r="M173">
        <f>IF(OR(L173=0,COUNTIF(Сводка!$A$5:$A$9,E173)=0),0,IF(AND(E173="Оплачено",ISNUMBER(F173),F173&gt;Вводные!$B$4),4,MATCH(E173,Сводка!$A$5:$A$9,0)))</f>
        <v>0.0</v>
      </c>
      <c r="N173">
        <f>IF(M173=5,1,0)</f>
        <v>0.0</v>
      </c>
      <c r="O173" t="str">
        <f>IF(L173=0,"",IF(D173&lt;=Вводные!$B$7,"быстро","медленно"))</f>
        <v/>
      </c>
      <c r="P173">
        <f>IF(AND(L173=1,M173&lt;5,H173="мы",ISNUMBER(I173),I173&lt;=Вводные!$B$4-Вводные!$B$5,I173&gt;=Вводные!$B$4-Вводные!$B$6),1,0)</f>
        <v>0.0</v>
      </c>
      <c r="Q173">
        <f>IF(AND(L173=1,M173&lt;5,H173="клиент",ISNUMBER(I173),I173&lt;=Вводные!$B$4),1,0)</f>
        <v>0.0</v>
      </c>
      <c r="R173" t="str">
        <f>IF(A173="","",IF(NOT(ISNUMBER(A173)),"дата не распознана",IF(OR(B173="",C173="",NOT(ISNUMBER(D173)),E173="",H173="",NOT(ISNUMBER(I173))),"пустое поле",IF(COUNTIF(Сводка!$A$16:$A$18,C173)=0,"неизвестный канал",IF(COUNTIF(Сводка!$A$5:$A$9,E173)=0,"неизвестный этап",IF(AND(H173&lt;&gt;"мы",H173&lt;&gt;"клиент"),"последним написал: мы или клиент",IF(D173&lt;0,"время ответа меньше нуля",IF(I173&lt;A173,"последнее сообщение раньше первого",IF(E173="Оплачено",IF(OR(NOT(ISNUMBER(F173)),NOT(ISNUMBER(G173))),"нет даты или суммы оплаты",IF(F173&lt;A173,"оплата раньше первого сообщения","")),IF(OR(F173&lt;&gt;"",G173&lt;&gt;""),"оплата указана, а этап не «Оплачено»",""))))))))))</f>
        <v/>
      </c>
      <c r="S173">
        <f>IF(R173="",0,1)</f>
        <v>0.0</v>
      </c>
    </row>
    <row r="174">
      <c r="A174" s="2" t="n"/>
      <c r="B174" s="3" t="n"/>
      <c r="C174" s="3" t="n"/>
      <c r="D174" s="3" t="n"/>
      <c r="E174" s="3" t="n"/>
      <c r="F174" s="2" t="n"/>
      <c r="G174" s="3" t="n"/>
      <c r="H174" s="3" t="n"/>
      <c r="I174" s="2" t="n"/>
      <c r="J174" s="3" t="n"/>
      <c r="K174">
        <f>IF(AND(ISNUMBER(A174),A174&gt;=Вводные!$B$3,A174&lt;=Вводные!$B$4),1,0)</f>
        <v>0.0</v>
      </c>
      <c r="L174">
        <f>IF(AND(K174=1,B174&lt;&gt;"",COUNTIFS(B$2:B174,B174,K$2:K174,1)=1),1,0)</f>
        <v>0.0</v>
      </c>
      <c r="M174">
        <f>IF(OR(L174=0,COUNTIF(Сводка!$A$5:$A$9,E174)=0),0,IF(AND(E174="Оплачено",ISNUMBER(F174),F174&gt;Вводные!$B$4),4,MATCH(E174,Сводка!$A$5:$A$9,0)))</f>
        <v>0.0</v>
      </c>
      <c r="N174">
        <f>IF(M174=5,1,0)</f>
        <v>0.0</v>
      </c>
      <c r="O174" t="str">
        <f>IF(L174=0,"",IF(D174&lt;=Вводные!$B$7,"быстро","медленно"))</f>
        <v/>
      </c>
      <c r="P174">
        <f>IF(AND(L174=1,M174&lt;5,H174="мы",ISNUMBER(I174),I174&lt;=Вводные!$B$4-Вводные!$B$5,I174&gt;=Вводные!$B$4-Вводные!$B$6),1,0)</f>
        <v>0.0</v>
      </c>
      <c r="Q174">
        <f>IF(AND(L174=1,M174&lt;5,H174="клиент",ISNUMBER(I174),I174&lt;=Вводные!$B$4),1,0)</f>
        <v>0.0</v>
      </c>
      <c r="R174" t="str">
        <f>IF(A174="","",IF(NOT(ISNUMBER(A174)),"дата не распознана",IF(OR(B174="",C174="",NOT(ISNUMBER(D174)),E174="",H174="",NOT(ISNUMBER(I174))),"пустое поле",IF(COUNTIF(Сводка!$A$16:$A$18,C174)=0,"неизвестный канал",IF(COUNTIF(Сводка!$A$5:$A$9,E174)=0,"неизвестный этап",IF(AND(H174&lt;&gt;"мы",H174&lt;&gt;"клиент"),"последним написал: мы или клиент",IF(D174&lt;0,"время ответа меньше нуля",IF(I174&lt;A174,"последнее сообщение раньше первого",IF(E174="Оплачено",IF(OR(NOT(ISNUMBER(F174)),NOT(ISNUMBER(G174))),"нет даты или суммы оплаты",IF(F174&lt;A174,"оплата раньше первого сообщения","")),IF(OR(F174&lt;&gt;"",G174&lt;&gt;""),"оплата указана, а этап не «Оплачено»",""))))))))))</f>
        <v/>
      </c>
      <c r="S174">
        <f>IF(R174="",0,1)</f>
        <v>0.0</v>
      </c>
    </row>
    <row r="175">
      <c r="A175" s="2" t="n"/>
      <c r="B175" s="3" t="n"/>
      <c r="C175" s="3" t="n"/>
      <c r="D175" s="3" t="n"/>
      <c r="E175" s="3" t="n"/>
      <c r="F175" s="2" t="n"/>
      <c r="G175" s="3" t="n"/>
      <c r="H175" s="3" t="n"/>
      <c r="I175" s="2" t="n"/>
      <c r="J175" s="3" t="n"/>
      <c r="K175">
        <f>IF(AND(ISNUMBER(A175),A175&gt;=Вводные!$B$3,A175&lt;=Вводные!$B$4),1,0)</f>
        <v>0.0</v>
      </c>
      <c r="L175">
        <f>IF(AND(K175=1,B175&lt;&gt;"",COUNTIFS(B$2:B175,B175,K$2:K175,1)=1),1,0)</f>
        <v>0.0</v>
      </c>
      <c r="M175">
        <f>IF(OR(L175=0,COUNTIF(Сводка!$A$5:$A$9,E175)=0),0,IF(AND(E175="Оплачено",ISNUMBER(F175),F175&gt;Вводные!$B$4),4,MATCH(E175,Сводка!$A$5:$A$9,0)))</f>
        <v>0.0</v>
      </c>
      <c r="N175">
        <f>IF(M175=5,1,0)</f>
        <v>0.0</v>
      </c>
      <c r="O175" t="str">
        <f>IF(L175=0,"",IF(D175&lt;=Вводные!$B$7,"быстро","медленно"))</f>
        <v/>
      </c>
      <c r="P175">
        <f>IF(AND(L175=1,M175&lt;5,H175="мы",ISNUMBER(I175),I175&lt;=Вводные!$B$4-Вводные!$B$5,I175&gt;=Вводные!$B$4-Вводные!$B$6),1,0)</f>
        <v>0.0</v>
      </c>
      <c r="Q175">
        <f>IF(AND(L175=1,M175&lt;5,H175="клиент",ISNUMBER(I175),I175&lt;=Вводные!$B$4),1,0)</f>
        <v>0.0</v>
      </c>
      <c r="R175" t="str">
        <f>IF(A175="","",IF(NOT(ISNUMBER(A175)),"дата не распознана",IF(OR(B175="",C175="",NOT(ISNUMBER(D175)),E175="",H175="",NOT(ISNUMBER(I175))),"пустое поле",IF(COUNTIF(Сводка!$A$16:$A$18,C175)=0,"неизвестный канал",IF(COUNTIF(Сводка!$A$5:$A$9,E175)=0,"неизвестный этап",IF(AND(H175&lt;&gt;"мы",H175&lt;&gt;"клиент"),"последним написал: мы или клиент",IF(D175&lt;0,"время ответа меньше нуля",IF(I175&lt;A175,"последнее сообщение раньше первого",IF(E175="Оплачено",IF(OR(NOT(ISNUMBER(F175)),NOT(ISNUMBER(G175))),"нет даты или суммы оплаты",IF(F175&lt;A175,"оплата раньше первого сообщения","")),IF(OR(F175&lt;&gt;"",G175&lt;&gt;""),"оплата указана, а этап не «Оплачено»",""))))))))))</f>
        <v/>
      </c>
      <c r="S175">
        <f>IF(R175="",0,1)</f>
        <v>0.0</v>
      </c>
    </row>
    <row r="176">
      <c r="A176" s="2" t="n"/>
      <c r="B176" s="3" t="n"/>
      <c r="C176" s="3" t="n"/>
      <c r="D176" s="3" t="n"/>
      <c r="E176" s="3" t="n"/>
      <c r="F176" s="2" t="n"/>
      <c r="G176" s="3" t="n"/>
      <c r="H176" s="3" t="n"/>
      <c r="I176" s="2" t="n"/>
      <c r="J176" s="3" t="n"/>
      <c r="K176">
        <f>IF(AND(ISNUMBER(A176),A176&gt;=Вводные!$B$3,A176&lt;=Вводные!$B$4),1,0)</f>
        <v>0.0</v>
      </c>
      <c r="L176">
        <f>IF(AND(K176=1,B176&lt;&gt;"",COUNTIFS(B$2:B176,B176,K$2:K176,1)=1),1,0)</f>
        <v>0.0</v>
      </c>
      <c r="M176">
        <f>IF(OR(L176=0,COUNTIF(Сводка!$A$5:$A$9,E176)=0),0,IF(AND(E176="Оплачено",ISNUMBER(F176),F176&gt;Вводные!$B$4),4,MATCH(E176,Сводка!$A$5:$A$9,0)))</f>
        <v>0.0</v>
      </c>
      <c r="N176">
        <f>IF(M176=5,1,0)</f>
        <v>0.0</v>
      </c>
      <c r="O176" t="str">
        <f>IF(L176=0,"",IF(D176&lt;=Вводные!$B$7,"быстро","медленно"))</f>
        <v/>
      </c>
      <c r="P176">
        <f>IF(AND(L176=1,M176&lt;5,H176="мы",ISNUMBER(I176),I176&lt;=Вводные!$B$4-Вводные!$B$5,I176&gt;=Вводные!$B$4-Вводные!$B$6),1,0)</f>
        <v>0.0</v>
      </c>
      <c r="Q176">
        <f>IF(AND(L176=1,M176&lt;5,H176="клиент",ISNUMBER(I176),I176&lt;=Вводные!$B$4),1,0)</f>
        <v>0.0</v>
      </c>
      <c r="R176" t="str">
        <f>IF(A176="","",IF(NOT(ISNUMBER(A176)),"дата не распознана",IF(OR(B176="",C176="",NOT(ISNUMBER(D176)),E176="",H176="",NOT(ISNUMBER(I176))),"пустое поле",IF(COUNTIF(Сводка!$A$16:$A$18,C176)=0,"неизвестный канал",IF(COUNTIF(Сводка!$A$5:$A$9,E176)=0,"неизвестный этап",IF(AND(H176&lt;&gt;"мы",H176&lt;&gt;"клиент"),"последним написал: мы или клиент",IF(D176&lt;0,"время ответа меньше нуля",IF(I176&lt;A176,"последнее сообщение раньше первого",IF(E176="Оплачено",IF(OR(NOT(ISNUMBER(F176)),NOT(ISNUMBER(G176))),"нет даты или суммы оплаты",IF(F176&lt;A176,"оплата раньше первого сообщения","")),IF(OR(F176&lt;&gt;"",G176&lt;&gt;""),"оплата указана, а этап не «Оплачено»",""))))))))))</f>
        <v/>
      </c>
      <c r="S176">
        <f>IF(R176="",0,1)</f>
        <v>0.0</v>
      </c>
    </row>
    <row r="177">
      <c r="A177" s="2" t="n"/>
      <c r="B177" s="3" t="n"/>
      <c r="C177" s="3" t="n"/>
      <c r="D177" s="3" t="n"/>
      <c r="E177" s="3" t="n"/>
      <c r="F177" s="2" t="n"/>
      <c r="G177" s="3" t="n"/>
      <c r="H177" s="3" t="n"/>
      <c r="I177" s="2" t="n"/>
      <c r="J177" s="3" t="n"/>
      <c r="K177">
        <f>IF(AND(ISNUMBER(A177),A177&gt;=Вводные!$B$3,A177&lt;=Вводные!$B$4),1,0)</f>
        <v>0.0</v>
      </c>
      <c r="L177">
        <f>IF(AND(K177=1,B177&lt;&gt;"",COUNTIFS(B$2:B177,B177,K$2:K177,1)=1),1,0)</f>
        <v>0.0</v>
      </c>
      <c r="M177">
        <f>IF(OR(L177=0,COUNTIF(Сводка!$A$5:$A$9,E177)=0),0,IF(AND(E177="Оплачено",ISNUMBER(F177),F177&gt;Вводные!$B$4),4,MATCH(E177,Сводка!$A$5:$A$9,0)))</f>
        <v>0.0</v>
      </c>
      <c r="N177">
        <f>IF(M177=5,1,0)</f>
        <v>0.0</v>
      </c>
      <c r="O177" t="str">
        <f>IF(L177=0,"",IF(D177&lt;=Вводные!$B$7,"быстро","медленно"))</f>
        <v/>
      </c>
      <c r="P177">
        <f>IF(AND(L177=1,M177&lt;5,H177="мы",ISNUMBER(I177),I177&lt;=Вводные!$B$4-Вводные!$B$5,I177&gt;=Вводные!$B$4-Вводные!$B$6),1,0)</f>
        <v>0.0</v>
      </c>
      <c r="Q177">
        <f>IF(AND(L177=1,M177&lt;5,H177="клиент",ISNUMBER(I177),I177&lt;=Вводные!$B$4),1,0)</f>
        <v>0.0</v>
      </c>
      <c r="R177" t="str">
        <f>IF(A177="","",IF(NOT(ISNUMBER(A177)),"дата не распознана",IF(OR(B177="",C177="",NOT(ISNUMBER(D177)),E177="",H177="",NOT(ISNUMBER(I177))),"пустое поле",IF(COUNTIF(Сводка!$A$16:$A$18,C177)=0,"неизвестный канал",IF(COUNTIF(Сводка!$A$5:$A$9,E177)=0,"неизвестный этап",IF(AND(H177&lt;&gt;"мы",H177&lt;&gt;"клиент"),"последним написал: мы или клиент",IF(D177&lt;0,"время ответа меньше нуля",IF(I177&lt;A177,"последнее сообщение раньше первого",IF(E177="Оплачено",IF(OR(NOT(ISNUMBER(F177)),NOT(ISNUMBER(G177))),"нет даты или суммы оплаты",IF(F177&lt;A177,"оплата раньше первого сообщения","")),IF(OR(F177&lt;&gt;"",G177&lt;&gt;""),"оплата указана, а этап не «Оплачено»",""))))))))))</f>
        <v/>
      </c>
      <c r="S177">
        <f>IF(R177="",0,1)</f>
        <v>0.0</v>
      </c>
    </row>
    <row r="178">
      <c r="A178" s="2" t="n"/>
      <c r="B178" s="3" t="n"/>
      <c r="C178" s="3" t="n"/>
      <c r="D178" s="3" t="n"/>
      <c r="E178" s="3" t="n"/>
      <c r="F178" s="2" t="n"/>
      <c r="G178" s="3" t="n"/>
      <c r="H178" s="3" t="n"/>
      <c r="I178" s="2" t="n"/>
      <c r="J178" s="3" t="n"/>
      <c r="K178">
        <f>IF(AND(ISNUMBER(A178),A178&gt;=Вводные!$B$3,A178&lt;=Вводные!$B$4),1,0)</f>
        <v>0.0</v>
      </c>
      <c r="L178">
        <f>IF(AND(K178=1,B178&lt;&gt;"",COUNTIFS(B$2:B178,B178,K$2:K178,1)=1),1,0)</f>
        <v>0.0</v>
      </c>
      <c r="M178">
        <f>IF(OR(L178=0,COUNTIF(Сводка!$A$5:$A$9,E178)=0),0,IF(AND(E178="Оплачено",ISNUMBER(F178),F178&gt;Вводные!$B$4),4,MATCH(E178,Сводка!$A$5:$A$9,0)))</f>
        <v>0.0</v>
      </c>
      <c r="N178">
        <f>IF(M178=5,1,0)</f>
        <v>0.0</v>
      </c>
      <c r="O178" t="str">
        <f>IF(L178=0,"",IF(D178&lt;=Вводные!$B$7,"быстро","медленно"))</f>
        <v/>
      </c>
      <c r="P178">
        <f>IF(AND(L178=1,M178&lt;5,H178="мы",ISNUMBER(I178),I178&lt;=Вводные!$B$4-Вводные!$B$5,I178&gt;=Вводные!$B$4-Вводные!$B$6),1,0)</f>
        <v>0.0</v>
      </c>
      <c r="Q178">
        <f>IF(AND(L178=1,M178&lt;5,H178="клиент",ISNUMBER(I178),I178&lt;=Вводные!$B$4),1,0)</f>
        <v>0.0</v>
      </c>
      <c r="R178" t="str">
        <f>IF(A178="","",IF(NOT(ISNUMBER(A178)),"дата не распознана",IF(OR(B178="",C178="",NOT(ISNUMBER(D178)),E178="",H178="",NOT(ISNUMBER(I178))),"пустое поле",IF(COUNTIF(Сводка!$A$16:$A$18,C178)=0,"неизвестный канал",IF(COUNTIF(Сводка!$A$5:$A$9,E178)=0,"неизвестный этап",IF(AND(H178&lt;&gt;"мы",H178&lt;&gt;"клиент"),"последним написал: мы или клиент",IF(D178&lt;0,"время ответа меньше нуля",IF(I178&lt;A178,"последнее сообщение раньше первого",IF(E178="Оплачено",IF(OR(NOT(ISNUMBER(F178)),NOT(ISNUMBER(G178))),"нет даты или суммы оплаты",IF(F178&lt;A178,"оплата раньше первого сообщения","")),IF(OR(F178&lt;&gt;"",G178&lt;&gt;""),"оплата указана, а этап не «Оплачено»",""))))))))))</f>
        <v/>
      </c>
      <c r="S178">
        <f>IF(R178="",0,1)</f>
        <v>0.0</v>
      </c>
    </row>
    <row r="179">
      <c r="A179" s="2" t="n"/>
      <c r="B179" s="3" t="n"/>
      <c r="C179" s="3" t="n"/>
      <c r="D179" s="3" t="n"/>
      <c r="E179" s="3" t="n"/>
      <c r="F179" s="2" t="n"/>
      <c r="G179" s="3" t="n"/>
      <c r="H179" s="3" t="n"/>
      <c r="I179" s="2" t="n"/>
      <c r="J179" s="3" t="n"/>
      <c r="K179">
        <f>IF(AND(ISNUMBER(A179),A179&gt;=Вводные!$B$3,A179&lt;=Вводные!$B$4),1,0)</f>
        <v>0.0</v>
      </c>
      <c r="L179">
        <f>IF(AND(K179=1,B179&lt;&gt;"",COUNTIFS(B$2:B179,B179,K$2:K179,1)=1),1,0)</f>
        <v>0.0</v>
      </c>
      <c r="M179">
        <f>IF(OR(L179=0,COUNTIF(Сводка!$A$5:$A$9,E179)=0),0,IF(AND(E179="Оплачено",ISNUMBER(F179),F179&gt;Вводные!$B$4),4,MATCH(E179,Сводка!$A$5:$A$9,0)))</f>
        <v>0.0</v>
      </c>
      <c r="N179">
        <f>IF(M179=5,1,0)</f>
        <v>0.0</v>
      </c>
      <c r="O179" t="str">
        <f>IF(L179=0,"",IF(D179&lt;=Вводные!$B$7,"быстро","медленно"))</f>
        <v/>
      </c>
      <c r="P179">
        <f>IF(AND(L179=1,M179&lt;5,H179="мы",ISNUMBER(I179),I179&lt;=Вводные!$B$4-Вводные!$B$5,I179&gt;=Вводные!$B$4-Вводные!$B$6),1,0)</f>
        <v>0.0</v>
      </c>
      <c r="Q179">
        <f>IF(AND(L179=1,M179&lt;5,H179="клиент",ISNUMBER(I179),I179&lt;=Вводные!$B$4),1,0)</f>
        <v>0.0</v>
      </c>
      <c r="R179" t="str">
        <f>IF(A179="","",IF(NOT(ISNUMBER(A179)),"дата не распознана",IF(OR(B179="",C179="",NOT(ISNUMBER(D179)),E179="",H179="",NOT(ISNUMBER(I179))),"пустое поле",IF(COUNTIF(Сводка!$A$16:$A$18,C179)=0,"неизвестный канал",IF(COUNTIF(Сводка!$A$5:$A$9,E179)=0,"неизвестный этап",IF(AND(H179&lt;&gt;"мы",H179&lt;&gt;"клиент"),"последним написал: мы или клиент",IF(D179&lt;0,"время ответа меньше нуля",IF(I179&lt;A179,"последнее сообщение раньше первого",IF(E179="Оплачено",IF(OR(NOT(ISNUMBER(F179)),NOT(ISNUMBER(G179))),"нет даты или суммы оплаты",IF(F179&lt;A179,"оплата раньше первого сообщения","")),IF(OR(F179&lt;&gt;"",G179&lt;&gt;""),"оплата указана, а этап не «Оплачено»",""))))))))))</f>
        <v/>
      </c>
      <c r="S179">
        <f>IF(R179="",0,1)</f>
        <v>0.0</v>
      </c>
    </row>
    <row r="180">
      <c r="A180" s="2" t="n"/>
      <c r="B180" s="3" t="n"/>
      <c r="C180" s="3" t="n"/>
      <c r="D180" s="3" t="n"/>
      <c r="E180" s="3" t="n"/>
      <c r="F180" s="2" t="n"/>
      <c r="G180" s="3" t="n"/>
      <c r="H180" s="3" t="n"/>
      <c r="I180" s="2" t="n"/>
      <c r="J180" s="3" t="n"/>
      <c r="K180">
        <f>IF(AND(ISNUMBER(A180),A180&gt;=Вводные!$B$3,A180&lt;=Вводные!$B$4),1,0)</f>
        <v>0.0</v>
      </c>
      <c r="L180">
        <f>IF(AND(K180=1,B180&lt;&gt;"",COUNTIFS(B$2:B180,B180,K$2:K180,1)=1),1,0)</f>
        <v>0.0</v>
      </c>
      <c r="M180">
        <f>IF(OR(L180=0,COUNTIF(Сводка!$A$5:$A$9,E180)=0),0,IF(AND(E180="Оплачено",ISNUMBER(F180),F180&gt;Вводные!$B$4),4,MATCH(E180,Сводка!$A$5:$A$9,0)))</f>
        <v>0.0</v>
      </c>
      <c r="N180">
        <f>IF(M180=5,1,0)</f>
        <v>0.0</v>
      </c>
      <c r="O180" t="str">
        <f>IF(L180=0,"",IF(D180&lt;=Вводные!$B$7,"быстро","медленно"))</f>
        <v/>
      </c>
      <c r="P180">
        <f>IF(AND(L180=1,M180&lt;5,H180="мы",ISNUMBER(I180),I180&lt;=Вводные!$B$4-Вводные!$B$5,I180&gt;=Вводные!$B$4-Вводные!$B$6),1,0)</f>
        <v>0.0</v>
      </c>
      <c r="Q180">
        <f>IF(AND(L180=1,M180&lt;5,H180="клиент",ISNUMBER(I180),I180&lt;=Вводные!$B$4),1,0)</f>
        <v>0.0</v>
      </c>
      <c r="R180" t="str">
        <f>IF(A180="","",IF(NOT(ISNUMBER(A180)),"дата не распознана",IF(OR(B180="",C180="",NOT(ISNUMBER(D180)),E180="",H180="",NOT(ISNUMBER(I180))),"пустое поле",IF(COUNTIF(Сводка!$A$16:$A$18,C180)=0,"неизвестный канал",IF(COUNTIF(Сводка!$A$5:$A$9,E180)=0,"неизвестный этап",IF(AND(H180&lt;&gt;"мы",H180&lt;&gt;"клиент"),"последним написал: мы или клиент",IF(D180&lt;0,"время ответа меньше нуля",IF(I180&lt;A180,"последнее сообщение раньше первого",IF(E180="Оплачено",IF(OR(NOT(ISNUMBER(F180)),NOT(ISNUMBER(G180))),"нет даты или суммы оплаты",IF(F180&lt;A180,"оплата раньше первого сообщения","")),IF(OR(F180&lt;&gt;"",G180&lt;&gt;""),"оплата указана, а этап не «Оплачено»",""))))))))))</f>
        <v/>
      </c>
      <c r="S180">
        <f>IF(R180="",0,1)</f>
        <v>0.0</v>
      </c>
    </row>
    <row r="181">
      <c r="A181" s="2" t="n"/>
      <c r="B181" s="3" t="n"/>
      <c r="C181" s="3" t="n"/>
      <c r="D181" s="3" t="n"/>
      <c r="E181" s="3" t="n"/>
      <c r="F181" s="2" t="n"/>
      <c r="G181" s="3" t="n"/>
      <c r="H181" s="3" t="n"/>
      <c r="I181" s="2" t="n"/>
      <c r="J181" s="3" t="n"/>
      <c r="K181">
        <f>IF(AND(ISNUMBER(A181),A181&gt;=Вводные!$B$3,A181&lt;=Вводные!$B$4),1,0)</f>
        <v>0.0</v>
      </c>
      <c r="L181">
        <f>IF(AND(K181=1,B181&lt;&gt;"",COUNTIFS(B$2:B181,B181,K$2:K181,1)=1),1,0)</f>
        <v>0.0</v>
      </c>
      <c r="M181">
        <f>IF(OR(L181=0,COUNTIF(Сводка!$A$5:$A$9,E181)=0),0,IF(AND(E181="Оплачено",ISNUMBER(F181),F181&gt;Вводные!$B$4),4,MATCH(E181,Сводка!$A$5:$A$9,0)))</f>
        <v>0.0</v>
      </c>
      <c r="N181">
        <f>IF(M181=5,1,0)</f>
        <v>0.0</v>
      </c>
      <c r="O181" t="str">
        <f>IF(L181=0,"",IF(D181&lt;=Вводные!$B$7,"быстро","медленно"))</f>
        <v/>
      </c>
      <c r="P181">
        <f>IF(AND(L181=1,M181&lt;5,H181="мы",ISNUMBER(I181),I181&lt;=Вводные!$B$4-Вводные!$B$5,I181&gt;=Вводные!$B$4-Вводные!$B$6),1,0)</f>
        <v>0.0</v>
      </c>
      <c r="Q181">
        <f>IF(AND(L181=1,M181&lt;5,H181="клиент",ISNUMBER(I181),I181&lt;=Вводные!$B$4),1,0)</f>
        <v>0.0</v>
      </c>
      <c r="R181" t="str">
        <f>IF(A181="","",IF(NOT(ISNUMBER(A181)),"дата не распознана",IF(OR(B181="",C181="",NOT(ISNUMBER(D181)),E181="",H181="",NOT(ISNUMBER(I181))),"пустое поле",IF(COUNTIF(Сводка!$A$16:$A$18,C181)=0,"неизвестный канал",IF(COUNTIF(Сводка!$A$5:$A$9,E181)=0,"неизвестный этап",IF(AND(H181&lt;&gt;"мы",H181&lt;&gt;"клиент"),"последним написал: мы или клиент",IF(D181&lt;0,"время ответа меньше нуля",IF(I181&lt;A181,"последнее сообщение раньше первого",IF(E181="Оплачено",IF(OR(NOT(ISNUMBER(F181)),NOT(ISNUMBER(G181))),"нет даты или суммы оплаты",IF(F181&lt;A181,"оплата раньше первого сообщения","")),IF(OR(F181&lt;&gt;"",G181&lt;&gt;""),"оплата указана, а этап не «Оплачено»",""))))))))))</f>
        <v/>
      </c>
      <c r="S181">
        <f>IF(R181="",0,1)</f>
        <v>0.0</v>
      </c>
    </row>
    <row r="182">
      <c r="A182" s="2" t="n"/>
      <c r="B182" s="3" t="n"/>
      <c r="C182" s="3" t="n"/>
      <c r="D182" s="3" t="n"/>
      <c r="E182" s="3" t="n"/>
      <c r="F182" s="2" t="n"/>
      <c r="G182" s="3" t="n"/>
      <c r="H182" s="3" t="n"/>
      <c r="I182" s="2" t="n"/>
      <c r="J182" s="3" t="n"/>
      <c r="K182">
        <f>IF(AND(ISNUMBER(A182),A182&gt;=Вводные!$B$3,A182&lt;=Вводные!$B$4),1,0)</f>
        <v>0.0</v>
      </c>
      <c r="L182">
        <f>IF(AND(K182=1,B182&lt;&gt;"",COUNTIFS(B$2:B182,B182,K$2:K182,1)=1),1,0)</f>
        <v>0.0</v>
      </c>
      <c r="M182">
        <f>IF(OR(L182=0,COUNTIF(Сводка!$A$5:$A$9,E182)=0),0,IF(AND(E182="Оплачено",ISNUMBER(F182),F182&gt;Вводные!$B$4),4,MATCH(E182,Сводка!$A$5:$A$9,0)))</f>
        <v>0.0</v>
      </c>
      <c r="N182">
        <f>IF(M182=5,1,0)</f>
        <v>0.0</v>
      </c>
      <c r="O182" t="str">
        <f>IF(L182=0,"",IF(D182&lt;=Вводные!$B$7,"быстро","медленно"))</f>
        <v/>
      </c>
      <c r="P182">
        <f>IF(AND(L182=1,M182&lt;5,H182="мы",ISNUMBER(I182),I182&lt;=Вводные!$B$4-Вводные!$B$5,I182&gt;=Вводные!$B$4-Вводные!$B$6),1,0)</f>
        <v>0.0</v>
      </c>
      <c r="Q182">
        <f>IF(AND(L182=1,M182&lt;5,H182="клиент",ISNUMBER(I182),I182&lt;=Вводные!$B$4),1,0)</f>
        <v>0.0</v>
      </c>
      <c r="R182" t="str">
        <f>IF(A182="","",IF(NOT(ISNUMBER(A182)),"дата не распознана",IF(OR(B182="",C182="",NOT(ISNUMBER(D182)),E182="",H182="",NOT(ISNUMBER(I182))),"пустое поле",IF(COUNTIF(Сводка!$A$16:$A$18,C182)=0,"неизвестный канал",IF(COUNTIF(Сводка!$A$5:$A$9,E182)=0,"неизвестный этап",IF(AND(H182&lt;&gt;"мы",H182&lt;&gt;"клиент"),"последним написал: мы или клиент",IF(D182&lt;0,"время ответа меньше нуля",IF(I182&lt;A182,"последнее сообщение раньше первого",IF(E182="Оплачено",IF(OR(NOT(ISNUMBER(F182)),NOT(ISNUMBER(G182))),"нет даты или суммы оплаты",IF(F182&lt;A182,"оплата раньше первого сообщения","")),IF(OR(F182&lt;&gt;"",G182&lt;&gt;""),"оплата указана, а этап не «Оплачено»",""))))))))))</f>
        <v/>
      </c>
      <c r="S182">
        <f>IF(R182="",0,1)</f>
        <v>0.0</v>
      </c>
    </row>
    <row r="183">
      <c r="A183" s="2" t="n"/>
      <c r="B183" s="3" t="n"/>
      <c r="C183" s="3" t="n"/>
      <c r="D183" s="3" t="n"/>
      <c r="E183" s="3" t="n"/>
      <c r="F183" s="2" t="n"/>
      <c r="G183" s="3" t="n"/>
      <c r="H183" s="3" t="n"/>
      <c r="I183" s="2" t="n"/>
      <c r="J183" s="3" t="n"/>
      <c r="K183">
        <f>IF(AND(ISNUMBER(A183),A183&gt;=Вводные!$B$3,A183&lt;=Вводные!$B$4),1,0)</f>
        <v>0.0</v>
      </c>
      <c r="L183">
        <f>IF(AND(K183=1,B183&lt;&gt;"",COUNTIFS(B$2:B183,B183,K$2:K183,1)=1),1,0)</f>
        <v>0.0</v>
      </c>
      <c r="M183">
        <f>IF(OR(L183=0,COUNTIF(Сводка!$A$5:$A$9,E183)=0),0,IF(AND(E183="Оплачено",ISNUMBER(F183),F183&gt;Вводные!$B$4),4,MATCH(E183,Сводка!$A$5:$A$9,0)))</f>
        <v>0.0</v>
      </c>
      <c r="N183">
        <f>IF(M183=5,1,0)</f>
        <v>0.0</v>
      </c>
      <c r="O183" t="str">
        <f>IF(L183=0,"",IF(D183&lt;=Вводные!$B$7,"быстро","медленно"))</f>
        <v/>
      </c>
      <c r="P183">
        <f>IF(AND(L183=1,M183&lt;5,H183="мы",ISNUMBER(I183),I183&lt;=Вводные!$B$4-Вводные!$B$5,I183&gt;=Вводные!$B$4-Вводные!$B$6),1,0)</f>
        <v>0.0</v>
      </c>
      <c r="Q183">
        <f>IF(AND(L183=1,M183&lt;5,H183="клиент",ISNUMBER(I183),I183&lt;=Вводные!$B$4),1,0)</f>
        <v>0.0</v>
      </c>
      <c r="R183" t="str">
        <f>IF(A183="","",IF(NOT(ISNUMBER(A183)),"дата не распознана",IF(OR(B183="",C183="",NOT(ISNUMBER(D183)),E183="",H183="",NOT(ISNUMBER(I183))),"пустое поле",IF(COUNTIF(Сводка!$A$16:$A$18,C183)=0,"неизвестный канал",IF(COUNTIF(Сводка!$A$5:$A$9,E183)=0,"неизвестный этап",IF(AND(H183&lt;&gt;"мы",H183&lt;&gt;"клиент"),"последним написал: мы или клиент",IF(D183&lt;0,"время ответа меньше нуля",IF(I183&lt;A183,"последнее сообщение раньше первого",IF(E183="Оплачено",IF(OR(NOT(ISNUMBER(F183)),NOT(ISNUMBER(G183))),"нет даты или суммы оплаты",IF(F183&lt;A183,"оплата раньше первого сообщения","")),IF(OR(F183&lt;&gt;"",G183&lt;&gt;""),"оплата указана, а этап не «Оплачено»",""))))))))))</f>
        <v/>
      </c>
      <c r="S183">
        <f>IF(R183="",0,1)</f>
        <v>0.0</v>
      </c>
    </row>
    <row r="184">
      <c r="A184" s="2" t="n"/>
      <c r="B184" s="3" t="n"/>
      <c r="C184" s="3" t="n"/>
      <c r="D184" s="3" t="n"/>
      <c r="E184" s="3" t="n"/>
      <c r="F184" s="2" t="n"/>
      <c r="G184" s="3" t="n"/>
      <c r="H184" s="3" t="n"/>
      <c r="I184" s="2" t="n"/>
      <c r="J184" s="3" t="n"/>
      <c r="K184">
        <f>IF(AND(ISNUMBER(A184),A184&gt;=Вводные!$B$3,A184&lt;=Вводные!$B$4),1,0)</f>
        <v>0.0</v>
      </c>
      <c r="L184">
        <f>IF(AND(K184=1,B184&lt;&gt;"",COUNTIFS(B$2:B184,B184,K$2:K184,1)=1),1,0)</f>
        <v>0.0</v>
      </c>
      <c r="M184">
        <f>IF(OR(L184=0,COUNTIF(Сводка!$A$5:$A$9,E184)=0),0,IF(AND(E184="Оплачено",ISNUMBER(F184),F184&gt;Вводные!$B$4),4,MATCH(E184,Сводка!$A$5:$A$9,0)))</f>
        <v>0.0</v>
      </c>
      <c r="N184">
        <f>IF(M184=5,1,0)</f>
        <v>0.0</v>
      </c>
      <c r="O184" t="str">
        <f>IF(L184=0,"",IF(D184&lt;=Вводные!$B$7,"быстро","медленно"))</f>
        <v/>
      </c>
      <c r="P184">
        <f>IF(AND(L184=1,M184&lt;5,H184="мы",ISNUMBER(I184),I184&lt;=Вводные!$B$4-Вводные!$B$5,I184&gt;=Вводные!$B$4-Вводные!$B$6),1,0)</f>
        <v>0.0</v>
      </c>
      <c r="Q184">
        <f>IF(AND(L184=1,M184&lt;5,H184="клиент",ISNUMBER(I184),I184&lt;=Вводные!$B$4),1,0)</f>
        <v>0.0</v>
      </c>
      <c r="R184" t="str">
        <f>IF(A184="","",IF(NOT(ISNUMBER(A184)),"дата не распознана",IF(OR(B184="",C184="",NOT(ISNUMBER(D184)),E184="",H184="",NOT(ISNUMBER(I184))),"пустое поле",IF(COUNTIF(Сводка!$A$16:$A$18,C184)=0,"неизвестный канал",IF(COUNTIF(Сводка!$A$5:$A$9,E184)=0,"неизвестный этап",IF(AND(H184&lt;&gt;"мы",H184&lt;&gt;"клиент"),"последним написал: мы или клиент",IF(D184&lt;0,"время ответа меньше нуля",IF(I184&lt;A184,"последнее сообщение раньше первого",IF(E184="Оплачено",IF(OR(NOT(ISNUMBER(F184)),NOT(ISNUMBER(G184))),"нет даты или суммы оплаты",IF(F184&lt;A184,"оплата раньше первого сообщения","")),IF(OR(F184&lt;&gt;"",G184&lt;&gt;""),"оплата указана, а этап не «Оплачено»",""))))))))))</f>
        <v/>
      </c>
      <c r="S184">
        <f>IF(R184="",0,1)</f>
        <v>0.0</v>
      </c>
    </row>
    <row r="185">
      <c r="A185" s="2" t="n"/>
      <c r="B185" s="3" t="n"/>
      <c r="C185" s="3" t="n"/>
      <c r="D185" s="3" t="n"/>
      <c r="E185" s="3" t="n"/>
      <c r="F185" s="2" t="n"/>
      <c r="G185" s="3" t="n"/>
      <c r="H185" s="3" t="n"/>
      <c r="I185" s="2" t="n"/>
      <c r="J185" s="3" t="n"/>
      <c r="K185">
        <f>IF(AND(ISNUMBER(A185),A185&gt;=Вводные!$B$3,A185&lt;=Вводные!$B$4),1,0)</f>
        <v>0.0</v>
      </c>
      <c r="L185">
        <f>IF(AND(K185=1,B185&lt;&gt;"",COUNTIFS(B$2:B185,B185,K$2:K185,1)=1),1,0)</f>
        <v>0.0</v>
      </c>
      <c r="M185">
        <f>IF(OR(L185=0,COUNTIF(Сводка!$A$5:$A$9,E185)=0),0,IF(AND(E185="Оплачено",ISNUMBER(F185),F185&gt;Вводные!$B$4),4,MATCH(E185,Сводка!$A$5:$A$9,0)))</f>
        <v>0.0</v>
      </c>
      <c r="N185">
        <f>IF(M185=5,1,0)</f>
        <v>0.0</v>
      </c>
      <c r="O185" t="str">
        <f>IF(L185=0,"",IF(D185&lt;=Вводные!$B$7,"быстро","медленно"))</f>
        <v/>
      </c>
      <c r="P185">
        <f>IF(AND(L185=1,M185&lt;5,H185="мы",ISNUMBER(I185),I185&lt;=Вводные!$B$4-Вводные!$B$5,I185&gt;=Вводные!$B$4-Вводные!$B$6),1,0)</f>
        <v>0.0</v>
      </c>
      <c r="Q185">
        <f>IF(AND(L185=1,M185&lt;5,H185="клиент",ISNUMBER(I185),I185&lt;=Вводные!$B$4),1,0)</f>
        <v>0.0</v>
      </c>
      <c r="R185" t="str">
        <f>IF(A185="","",IF(NOT(ISNUMBER(A185)),"дата не распознана",IF(OR(B185="",C185="",NOT(ISNUMBER(D185)),E185="",H185="",NOT(ISNUMBER(I185))),"пустое поле",IF(COUNTIF(Сводка!$A$16:$A$18,C185)=0,"неизвестный канал",IF(COUNTIF(Сводка!$A$5:$A$9,E185)=0,"неизвестный этап",IF(AND(H185&lt;&gt;"мы",H185&lt;&gt;"клиент"),"последним написал: мы или клиент",IF(D185&lt;0,"время ответа меньше нуля",IF(I185&lt;A185,"последнее сообщение раньше первого",IF(E185="Оплачено",IF(OR(NOT(ISNUMBER(F185)),NOT(ISNUMBER(G185))),"нет даты или суммы оплаты",IF(F185&lt;A185,"оплата раньше первого сообщения","")),IF(OR(F185&lt;&gt;"",G185&lt;&gt;""),"оплата указана, а этап не «Оплачено»",""))))))))))</f>
        <v/>
      </c>
      <c r="S185">
        <f>IF(R185="",0,1)</f>
        <v>0.0</v>
      </c>
    </row>
    <row r="186">
      <c r="A186" s="2" t="n"/>
      <c r="B186" s="3" t="n"/>
      <c r="C186" s="3" t="n"/>
      <c r="D186" s="3" t="n"/>
      <c r="E186" s="3" t="n"/>
      <c r="F186" s="2" t="n"/>
      <c r="G186" s="3" t="n"/>
      <c r="H186" s="3" t="n"/>
      <c r="I186" s="2" t="n"/>
      <c r="J186" s="3" t="n"/>
      <c r="K186">
        <f>IF(AND(ISNUMBER(A186),A186&gt;=Вводные!$B$3,A186&lt;=Вводные!$B$4),1,0)</f>
        <v>0.0</v>
      </c>
      <c r="L186">
        <f>IF(AND(K186=1,B186&lt;&gt;"",COUNTIFS(B$2:B186,B186,K$2:K186,1)=1),1,0)</f>
        <v>0.0</v>
      </c>
      <c r="M186">
        <f>IF(OR(L186=0,COUNTIF(Сводка!$A$5:$A$9,E186)=0),0,IF(AND(E186="Оплачено",ISNUMBER(F186),F186&gt;Вводные!$B$4),4,MATCH(E186,Сводка!$A$5:$A$9,0)))</f>
        <v>0.0</v>
      </c>
      <c r="N186">
        <f>IF(M186=5,1,0)</f>
        <v>0.0</v>
      </c>
      <c r="O186" t="str">
        <f>IF(L186=0,"",IF(D186&lt;=Вводные!$B$7,"быстро","медленно"))</f>
        <v/>
      </c>
      <c r="P186">
        <f>IF(AND(L186=1,M186&lt;5,H186="мы",ISNUMBER(I186),I186&lt;=Вводные!$B$4-Вводные!$B$5,I186&gt;=Вводные!$B$4-Вводные!$B$6),1,0)</f>
        <v>0.0</v>
      </c>
      <c r="Q186">
        <f>IF(AND(L186=1,M186&lt;5,H186="клиент",ISNUMBER(I186),I186&lt;=Вводные!$B$4),1,0)</f>
        <v>0.0</v>
      </c>
      <c r="R186" t="str">
        <f>IF(A186="","",IF(NOT(ISNUMBER(A186)),"дата не распознана",IF(OR(B186="",C186="",NOT(ISNUMBER(D186)),E186="",H186="",NOT(ISNUMBER(I186))),"пустое поле",IF(COUNTIF(Сводка!$A$16:$A$18,C186)=0,"неизвестный канал",IF(COUNTIF(Сводка!$A$5:$A$9,E186)=0,"неизвестный этап",IF(AND(H186&lt;&gt;"мы",H186&lt;&gt;"клиент"),"последним написал: мы или клиент",IF(D186&lt;0,"время ответа меньше нуля",IF(I186&lt;A186,"последнее сообщение раньше первого",IF(E186="Оплачено",IF(OR(NOT(ISNUMBER(F186)),NOT(ISNUMBER(G186))),"нет даты или суммы оплаты",IF(F186&lt;A186,"оплата раньше первого сообщения","")),IF(OR(F186&lt;&gt;"",G186&lt;&gt;""),"оплата указана, а этап не «Оплачено»",""))))))))))</f>
        <v/>
      </c>
      <c r="S186">
        <f>IF(R186="",0,1)</f>
        <v>0.0</v>
      </c>
    </row>
    <row r="187">
      <c r="A187" s="2" t="n"/>
      <c r="B187" s="3" t="n"/>
      <c r="C187" s="3" t="n"/>
      <c r="D187" s="3" t="n"/>
      <c r="E187" s="3" t="n"/>
      <c r="F187" s="2" t="n"/>
      <c r="G187" s="3" t="n"/>
      <c r="H187" s="3" t="n"/>
      <c r="I187" s="2" t="n"/>
      <c r="J187" s="3" t="n"/>
      <c r="K187">
        <f>IF(AND(ISNUMBER(A187),A187&gt;=Вводные!$B$3,A187&lt;=Вводные!$B$4),1,0)</f>
        <v>0.0</v>
      </c>
      <c r="L187">
        <f>IF(AND(K187=1,B187&lt;&gt;"",COUNTIFS(B$2:B187,B187,K$2:K187,1)=1),1,0)</f>
        <v>0.0</v>
      </c>
      <c r="M187">
        <f>IF(OR(L187=0,COUNTIF(Сводка!$A$5:$A$9,E187)=0),0,IF(AND(E187="Оплачено",ISNUMBER(F187),F187&gt;Вводные!$B$4),4,MATCH(E187,Сводка!$A$5:$A$9,0)))</f>
        <v>0.0</v>
      </c>
      <c r="N187">
        <f>IF(M187=5,1,0)</f>
        <v>0.0</v>
      </c>
      <c r="O187" t="str">
        <f>IF(L187=0,"",IF(D187&lt;=Вводные!$B$7,"быстро","медленно"))</f>
        <v/>
      </c>
      <c r="P187">
        <f>IF(AND(L187=1,M187&lt;5,H187="мы",ISNUMBER(I187),I187&lt;=Вводные!$B$4-Вводные!$B$5,I187&gt;=Вводные!$B$4-Вводные!$B$6),1,0)</f>
        <v>0.0</v>
      </c>
      <c r="Q187">
        <f>IF(AND(L187=1,M187&lt;5,H187="клиент",ISNUMBER(I187),I187&lt;=Вводные!$B$4),1,0)</f>
        <v>0.0</v>
      </c>
      <c r="R187" t="str">
        <f>IF(A187="","",IF(NOT(ISNUMBER(A187)),"дата не распознана",IF(OR(B187="",C187="",NOT(ISNUMBER(D187)),E187="",H187="",NOT(ISNUMBER(I187))),"пустое поле",IF(COUNTIF(Сводка!$A$16:$A$18,C187)=0,"неизвестный канал",IF(COUNTIF(Сводка!$A$5:$A$9,E187)=0,"неизвестный этап",IF(AND(H187&lt;&gt;"мы",H187&lt;&gt;"клиент"),"последним написал: мы или клиент",IF(D187&lt;0,"время ответа меньше нуля",IF(I187&lt;A187,"последнее сообщение раньше первого",IF(E187="Оплачено",IF(OR(NOT(ISNUMBER(F187)),NOT(ISNUMBER(G187))),"нет даты или суммы оплаты",IF(F187&lt;A187,"оплата раньше первого сообщения","")),IF(OR(F187&lt;&gt;"",G187&lt;&gt;""),"оплата указана, а этап не «Оплачено»",""))))))))))</f>
        <v/>
      </c>
      <c r="S187">
        <f>IF(R187="",0,1)</f>
        <v>0.0</v>
      </c>
    </row>
    <row r="188">
      <c r="A188" s="2" t="n"/>
      <c r="B188" s="3" t="n"/>
      <c r="C188" s="3" t="n"/>
      <c r="D188" s="3" t="n"/>
      <c r="E188" s="3" t="n"/>
      <c r="F188" s="2" t="n"/>
      <c r="G188" s="3" t="n"/>
      <c r="H188" s="3" t="n"/>
      <c r="I188" s="2" t="n"/>
      <c r="J188" s="3" t="n"/>
      <c r="K188">
        <f>IF(AND(ISNUMBER(A188),A188&gt;=Вводные!$B$3,A188&lt;=Вводные!$B$4),1,0)</f>
        <v>0.0</v>
      </c>
      <c r="L188">
        <f>IF(AND(K188=1,B188&lt;&gt;"",COUNTIFS(B$2:B188,B188,K$2:K188,1)=1),1,0)</f>
        <v>0.0</v>
      </c>
      <c r="M188">
        <f>IF(OR(L188=0,COUNTIF(Сводка!$A$5:$A$9,E188)=0),0,IF(AND(E188="Оплачено",ISNUMBER(F188),F188&gt;Вводные!$B$4),4,MATCH(E188,Сводка!$A$5:$A$9,0)))</f>
        <v>0.0</v>
      </c>
      <c r="N188">
        <f>IF(M188=5,1,0)</f>
        <v>0.0</v>
      </c>
      <c r="O188" t="str">
        <f>IF(L188=0,"",IF(D188&lt;=Вводные!$B$7,"быстро","медленно"))</f>
        <v/>
      </c>
      <c r="P188">
        <f>IF(AND(L188=1,M188&lt;5,H188="мы",ISNUMBER(I188),I188&lt;=Вводные!$B$4-Вводные!$B$5,I188&gt;=Вводные!$B$4-Вводные!$B$6),1,0)</f>
        <v>0.0</v>
      </c>
      <c r="Q188">
        <f>IF(AND(L188=1,M188&lt;5,H188="клиент",ISNUMBER(I188),I188&lt;=Вводные!$B$4),1,0)</f>
        <v>0.0</v>
      </c>
      <c r="R188" t="str">
        <f>IF(A188="","",IF(NOT(ISNUMBER(A188)),"дата не распознана",IF(OR(B188="",C188="",NOT(ISNUMBER(D188)),E188="",H188="",NOT(ISNUMBER(I188))),"пустое поле",IF(COUNTIF(Сводка!$A$16:$A$18,C188)=0,"неизвестный канал",IF(COUNTIF(Сводка!$A$5:$A$9,E188)=0,"неизвестный этап",IF(AND(H188&lt;&gt;"мы",H188&lt;&gt;"клиент"),"последним написал: мы или клиент",IF(D188&lt;0,"время ответа меньше нуля",IF(I188&lt;A188,"последнее сообщение раньше первого",IF(E188="Оплачено",IF(OR(NOT(ISNUMBER(F188)),NOT(ISNUMBER(G188))),"нет даты или суммы оплаты",IF(F188&lt;A188,"оплата раньше первого сообщения","")),IF(OR(F188&lt;&gt;"",G188&lt;&gt;""),"оплата указана, а этап не «Оплачено»",""))))))))))</f>
        <v/>
      </c>
      <c r="S188">
        <f>IF(R188="",0,1)</f>
        <v>0.0</v>
      </c>
    </row>
    <row r="189">
      <c r="A189" s="2" t="n"/>
      <c r="B189" s="3" t="n"/>
      <c r="C189" s="3" t="n"/>
      <c r="D189" s="3" t="n"/>
      <c r="E189" s="3" t="n"/>
      <c r="F189" s="2" t="n"/>
      <c r="G189" s="3" t="n"/>
      <c r="H189" s="3" t="n"/>
      <c r="I189" s="2" t="n"/>
      <c r="J189" s="3" t="n"/>
      <c r="K189">
        <f>IF(AND(ISNUMBER(A189),A189&gt;=Вводные!$B$3,A189&lt;=Вводные!$B$4),1,0)</f>
        <v>0.0</v>
      </c>
      <c r="L189">
        <f>IF(AND(K189=1,B189&lt;&gt;"",COUNTIFS(B$2:B189,B189,K$2:K189,1)=1),1,0)</f>
        <v>0.0</v>
      </c>
      <c r="M189">
        <f>IF(OR(L189=0,COUNTIF(Сводка!$A$5:$A$9,E189)=0),0,IF(AND(E189="Оплачено",ISNUMBER(F189),F189&gt;Вводные!$B$4),4,MATCH(E189,Сводка!$A$5:$A$9,0)))</f>
        <v>0.0</v>
      </c>
      <c r="N189">
        <f>IF(M189=5,1,0)</f>
        <v>0.0</v>
      </c>
      <c r="O189" t="str">
        <f>IF(L189=0,"",IF(D189&lt;=Вводные!$B$7,"быстро","медленно"))</f>
        <v/>
      </c>
      <c r="P189">
        <f>IF(AND(L189=1,M189&lt;5,H189="мы",ISNUMBER(I189),I189&lt;=Вводные!$B$4-Вводные!$B$5,I189&gt;=Вводные!$B$4-Вводные!$B$6),1,0)</f>
        <v>0.0</v>
      </c>
      <c r="Q189">
        <f>IF(AND(L189=1,M189&lt;5,H189="клиент",ISNUMBER(I189),I189&lt;=Вводные!$B$4),1,0)</f>
        <v>0.0</v>
      </c>
      <c r="R189" t="str">
        <f>IF(A189="","",IF(NOT(ISNUMBER(A189)),"дата не распознана",IF(OR(B189="",C189="",NOT(ISNUMBER(D189)),E189="",H189="",NOT(ISNUMBER(I189))),"пустое поле",IF(COUNTIF(Сводка!$A$16:$A$18,C189)=0,"неизвестный канал",IF(COUNTIF(Сводка!$A$5:$A$9,E189)=0,"неизвестный этап",IF(AND(H189&lt;&gt;"мы",H189&lt;&gt;"клиент"),"последним написал: мы или клиент",IF(D189&lt;0,"время ответа меньше нуля",IF(I189&lt;A189,"последнее сообщение раньше первого",IF(E189="Оплачено",IF(OR(NOT(ISNUMBER(F189)),NOT(ISNUMBER(G189))),"нет даты или суммы оплаты",IF(F189&lt;A189,"оплата раньше первого сообщения","")),IF(OR(F189&lt;&gt;"",G189&lt;&gt;""),"оплата указана, а этап не «Оплачено»",""))))))))))</f>
        <v/>
      </c>
      <c r="S189">
        <f>IF(R189="",0,1)</f>
        <v>0.0</v>
      </c>
    </row>
    <row r="190">
      <c r="A190" s="2" t="n"/>
      <c r="B190" s="3" t="n"/>
      <c r="C190" s="3" t="n"/>
      <c r="D190" s="3" t="n"/>
      <c r="E190" s="3" t="n"/>
      <c r="F190" s="2" t="n"/>
      <c r="G190" s="3" t="n"/>
      <c r="H190" s="3" t="n"/>
      <c r="I190" s="2" t="n"/>
      <c r="J190" s="3" t="n"/>
      <c r="K190">
        <f>IF(AND(ISNUMBER(A190),A190&gt;=Вводные!$B$3,A190&lt;=Вводные!$B$4),1,0)</f>
        <v>0.0</v>
      </c>
      <c r="L190">
        <f>IF(AND(K190=1,B190&lt;&gt;"",COUNTIFS(B$2:B190,B190,K$2:K190,1)=1),1,0)</f>
        <v>0.0</v>
      </c>
      <c r="M190">
        <f>IF(OR(L190=0,COUNTIF(Сводка!$A$5:$A$9,E190)=0),0,IF(AND(E190="Оплачено",ISNUMBER(F190),F190&gt;Вводные!$B$4),4,MATCH(E190,Сводка!$A$5:$A$9,0)))</f>
        <v>0.0</v>
      </c>
      <c r="N190">
        <f>IF(M190=5,1,0)</f>
        <v>0.0</v>
      </c>
      <c r="O190" t="str">
        <f>IF(L190=0,"",IF(D190&lt;=Вводные!$B$7,"быстро","медленно"))</f>
        <v/>
      </c>
      <c r="P190">
        <f>IF(AND(L190=1,M190&lt;5,H190="мы",ISNUMBER(I190),I190&lt;=Вводные!$B$4-Вводные!$B$5,I190&gt;=Вводные!$B$4-Вводные!$B$6),1,0)</f>
        <v>0.0</v>
      </c>
      <c r="Q190">
        <f>IF(AND(L190=1,M190&lt;5,H190="клиент",ISNUMBER(I190),I190&lt;=Вводные!$B$4),1,0)</f>
        <v>0.0</v>
      </c>
      <c r="R190" t="str">
        <f>IF(A190="","",IF(NOT(ISNUMBER(A190)),"дата не распознана",IF(OR(B190="",C190="",NOT(ISNUMBER(D190)),E190="",H190="",NOT(ISNUMBER(I190))),"пустое поле",IF(COUNTIF(Сводка!$A$16:$A$18,C190)=0,"неизвестный канал",IF(COUNTIF(Сводка!$A$5:$A$9,E190)=0,"неизвестный этап",IF(AND(H190&lt;&gt;"мы",H190&lt;&gt;"клиент"),"последним написал: мы или клиент",IF(D190&lt;0,"время ответа меньше нуля",IF(I190&lt;A190,"последнее сообщение раньше первого",IF(E190="Оплачено",IF(OR(NOT(ISNUMBER(F190)),NOT(ISNUMBER(G190))),"нет даты или суммы оплаты",IF(F190&lt;A190,"оплата раньше первого сообщения","")),IF(OR(F190&lt;&gt;"",G190&lt;&gt;""),"оплата указана, а этап не «Оплачено»",""))))))))))</f>
        <v/>
      </c>
      <c r="S190">
        <f>IF(R190="",0,1)</f>
        <v>0.0</v>
      </c>
    </row>
    <row r="191">
      <c r="A191" s="2" t="n"/>
      <c r="B191" s="3" t="n"/>
      <c r="C191" s="3" t="n"/>
      <c r="D191" s="3" t="n"/>
      <c r="E191" s="3" t="n"/>
      <c r="F191" s="2" t="n"/>
      <c r="G191" s="3" t="n"/>
      <c r="H191" s="3" t="n"/>
      <c r="I191" s="2" t="n"/>
      <c r="J191" s="3" t="n"/>
      <c r="K191">
        <f>IF(AND(ISNUMBER(A191),A191&gt;=Вводные!$B$3,A191&lt;=Вводные!$B$4),1,0)</f>
        <v>0.0</v>
      </c>
      <c r="L191">
        <f>IF(AND(K191=1,B191&lt;&gt;"",COUNTIFS(B$2:B191,B191,K$2:K191,1)=1),1,0)</f>
        <v>0.0</v>
      </c>
      <c r="M191">
        <f>IF(OR(L191=0,COUNTIF(Сводка!$A$5:$A$9,E191)=0),0,IF(AND(E191="Оплачено",ISNUMBER(F191),F191&gt;Вводные!$B$4),4,MATCH(E191,Сводка!$A$5:$A$9,0)))</f>
        <v>0.0</v>
      </c>
      <c r="N191">
        <f>IF(M191=5,1,0)</f>
        <v>0.0</v>
      </c>
      <c r="O191" t="str">
        <f>IF(L191=0,"",IF(D191&lt;=Вводные!$B$7,"быстро","медленно"))</f>
        <v/>
      </c>
      <c r="P191">
        <f>IF(AND(L191=1,M191&lt;5,H191="мы",ISNUMBER(I191),I191&lt;=Вводные!$B$4-Вводные!$B$5,I191&gt;=Вводные!$B$4-Вводные!$B$6),1,0)</f>
        <v>0.0</v>
      </c>
      <c r="Q191">
        <f>IF(AND(L191=1,M191&lt;5,H191="клиент",ISNUMBER(I191),I191&lt;=Вводные!$B$4),1,0)</f>
        <v>0.0</v>
      </c>
      <c r="R191" t="str">
        <f>IF(A191="","",IF(NOT(ISNUMBER(A191)),"дата не распознана",IF(OR(B191="",C191="",NOT(ISNUMBER(D191)),E191="",H191="",NOT(ISNUMBER(I191))),"пустое поле",IF(COUNTIF(Сводка!$A$16:$A$18,C191)=0,"неизвестный канал",IF(COUNTIF(Сводка!$A$5:$A$9,E191)=0,"неизвестный этап",IF(AND(H191&lt;&gt;"мы",H191&lt;&gt;"клиент"),"последним написал: мы или клиент",IF(D191&lt;0,"время ответа меньше нуля",IF(I191&lt;A191,"последнее сообщение раньше первого",IF(E191="Оплачено",IF(OR(NOT(ISNUMBER(F191)),NOT(ISNUMBER(G191))),"нет даты или суммы оплаты",IF(F191&lt;A191,"оплата раньше первого сообщения","")),IF(OR(F191&lt;&gt;"",G191&lt;&gt;""),"оплата указана, а этап не «Оплачено»",""))))))))))</f>
        <v/>
      </c>
      <c r="S191">
        <f>IF(R191="",0,1)</f>
        <v>0.0</v>
      </c>
    </row>
    <row r="192">
      <c r="A192" s="2" t="n"/>
      <c r="B192" s="3" t="n"/>
      <c r="C192" s="3" t="n"/>
      <c r="D192" s="3" t="n"/>
      <c r="E192" s="3" t="n"/>
      <c r="F192" s="2" t="n"/>
      <c r="G192" s="3" t="n"/>
      <c r="H192" s="3" t="n"/>
      <c r="I192" s="2" t="n"/>
      <c r="J192" s="3" t="n"/>
      <c r="K192">
        <f>IF(AND(ISNUMBER(A192),A192&gt;=Вводные!$B$3,A192&lt;=Вводные!$B$4),1,0)</f>
        <v>0.0</v>
      </c>
      <c r="L192">
        <f>IF(AND(K192=1,B192&lt;&gt;"",COUNTIFS(B$2:B192,B192,K$2:K192,1)=1),1,0)</f>
        <v>0.0</v>
      </c>
      <c r="M192">
        <f>IF(OR(L192=0,COUNTIF(Сводка!$A$5:$A$9,E192)=0),0,IF(AND(E192="Оплачено",ISNUMBER(F192),F192&gt;Вводные!$B$4),4,MATCH(E192,Сводка!$A$5:$A$9,0)))</f>
        <v>0.0</v>
      </c>
      <c r="N192">
        <f>IF(M192=5,1,0)</f>
        <v>0.0</v>
      </c>
      <c r="O192" t="str">
        <f>IF(L192=0,"",IF(D192&lt;=Вводные!$B$7,"быстро","медленно"))</f>
        <v/>
      </c>
      <c r="P192">
        <f>IF(AND(L192=1,M192&lt;5,H192="мы",ISNUMBER(I192),I192&lt;=Вводные!$B$4-Вводные!$B$5,I192&gt;=Вводные!$B$4-Вводные!$B$6),1,0)</f>
        <v>0.0</v>
      </c>
      <c r="Q192">
        <f>IF(AND(L192=1,M192&lt;5,H192="клиент",ISNUMBER(I192),I192&lt;=Вводные!$B$4),1,0)</f>
        <v>0.0</v>
      </c>
      <c r="R192" t="str">
        <f>IF(A192="","",IF(NOT(ISNUMBER(A192)),"дата не распознана",IF(OR(B192="",C192="",NOT(ISNUMBER(D192)),E192="",H192="",NOT(ISNUMBER(I192))),"пустое поле",IF(COUNTIF(Сводка!$A$16:$A$18,C192)=0,"неизвестный канал",IF(COUNTIF(Сводка!$A$5:$A$9,E192)=0,"неизвестный этап",IF(AND(H192&lt;&gt;"мы",H192&lt;&gt;"клиент"),"последним написал: мы или клиент",IF(D192&lt;0,"время ответа меньше нуля",IF(I192&lt;A192,"последнее сообщение раньше первого",IF(E192="Оплачено",IF(OR(NOT(ISNUMBER(F192)),NOT(ISNUMBER(G192))),"нет даты или суммы оплаты",IF(F192&lt;A192,"оплата раньше первого сообщения","")),IF(OR(F192&lt;&gt;"",G192&lt;&gt;""),"оплата указана, а этап не «Оплачено»",""))))))))))</f>
        <v/>
      </c>
      <c r="S192">
        <f>IF(R192="",0,1)</f>
        <v>0.0</v>
      </c>
    </row>
    <row r="193">
      <c r="A193" s="2" t="n"/>
      <c r="B193" s="3" t="n"/>
      <c r="C193" s="3" t="n"/>
      <c r="D193" s="3" t="n"/>
      <c r="E193" s="3" t="n"/>
      <c r="F193" s="2" t="n"/>
      <c r="G193" s="3" t="n"/>
      <c r="H193" s="3" t="n"/>
      <c r="I193" s="2" t="n"/>
      <c r="J193" s="3" t="n"/>
      <c r="K193">
        <f>IF(AND(ISNUMBER(A193),A193&gt;=Вводные!$B$3,A193&lt;=Вводные!$B$4),1,0)</f>
        <v>0.0</v>
      </c>
      <c r="L193">
        <f>IF(AND(K193=1,B193&lt;&gt;"",COUNTIFS(B$2:B193,B193,K$2:K193,1)=1),1,0)</f>
        <v>0.0</v>
      </c>
      <c r="M193">
        <f>IF(OR(L193=0,COUNTIF(Сводка!$A$5:$A$9,E193)=0),0,IF(AND(E193="Оплачено",ISNUMBER(F193),F193&gt;Вводные!$B$4),4,MATCH(E193,Сводка!$A$5:$A$9,0)))</f>
        <v>0.0</v>
      </c>
      <c r="N193">
        <f>IF(M193=5,1,0)</f>
        <v>0.0</v>
      </c>
      <c r="O193" t="str">
        <f>IF(L193=0,"",IF(D193&lt;=Вводные!$B$7,"быстро","медленно"))</f>
        <v/>
      </c>
      <c r="P193">
        <f>IF(AND(L193=1,M193&lt;5,H193="мы",ISNUMBER(I193),I193&lt;=Вводные!$B$4-Вводные!$B$5,I193&gt;=Вводные!$B$4-Вводные!$B$6),1,0)</f>
        <v>0.0</v>
      </c>
      <c r="Q193">
        <f>IF(AND(L193=1,M193&lt;5,H193="клиент",ISNUMBER(I193),I193&lt;=Вводные!$B$4),1,0)</f>
        <v>0.0</v>
      </c>
      <c r="R193" t="str">
        <f>IF(A193="","",IF(NOT(ISNUMBER(A193)),"дата не распознана",IF(OR(B193="",C193="",NOT(ISNUMBER(D193)),E193="",H193="",NOT(ISNUMBER(I193))),"пустое поле",IF(COUNTIF(Сводка!$A$16:$A$18,C193)=0,"неизвестный канал",IF(COUNTIF(Сводка!$A$5:$A$9,E193)=0,"неизвестный этап",IF(AND(H193&lt;&gt;"мы",H193&lt;&gt;"клиент"),"последним написал: мы или клиент",IF(D193&lt;0,"время ответа меньше нуля",IF(I193&lt;A193,"последнее сообщение раньше первого",IF(E193="Оплачено",IF(OR(NOT(ISNUMBER(F193)),NOT(ISNUMBER(G193))),"нет даты или суммы оплаты",IF(F193&lt;A193,"оплата раньше первого сообщения","")),IF(OR(F193&lt;&gt;"",G193&lt;&gt;""),"оплата указана, а этап не «Оплачено»",""))))))))))</f>
        <v/>
      </c>
      <c r="S193">
        <f>IF(R193="",0,1)</f>
        <v>0.0</v>
      </c>
    </row>
    <row r="194">
      <c r="A194" s="2" t="n"/>
      <c r="B194" s="3" t="n"/>
      <c r="C194" s="3" t="n"/>
      <c r="D194" s="3" t="n"/>
      <c r="E194" s="3" t="n"/>
      <c r="F194" s="2" t="n"/>
      <c r="G194" s="3" t="n"/>
      <c r="H194" s="3" t="n"/>
      <c r="I194" s="2" t="n"/>
      <c r="J194" s="3" t="n"/>
      <c r="K194">
        <f>IF(AND(ISNUMBER(A194),A194&gt;=Вводные!$B$3,A194&lt;=Вводные!$B$4),1,0)</f>
        <v>0.0</v>
      </c>
      <c r="L194">
        <f>IF(AND(K194=1,B194&lt;&gt;"",COUNTIFS(B$2:B194,B194,K$2:K194,1)=1),1,0)</f>
        <v>0.0</v>
      </c>
      <c r="M194">
        <f>IF(OR(L194=0,COUNTIF(Сводка!$A$5:$A$9,E194)=0),0,IF(AND(E194="Оплачено",ISNUMBER(F194),F194&gt;Вводные!$B$4),4,MATCH(E194,Сводка!$A$5:$A$9,0)))</f>
        <v>0.0</v>
      </c>
      <c r="N194">
        <f>IF(M194=5,1,0)</f>
        <v>0.0</v>
      </c>
      <c r="O194" t="str">
        <f>IF(L194=0,"",IF(D194&lt;=Вводные!$B$7,"быстро","медленно"))</f>
        <v/>
      </c>
      <c r="P194">
        <f>IF(AND(L194=1,M194&lt;5,H194="мы",ISNUMBER(I194),I194&lt;=Вводные!$B$4-Вводные!$B$5,I194&gt;=Вводные!$B$4-Вводные!$B$6),1,0)</f>
        <v>0.0</v>
      </c>
      <c r="Q194">
        <f>IF(AND(L194=1,M194&lt;5,H194="клиент",ISNUMBER(I194),I194&lt;=Вводные!$B$4),1,0)</f>
        <v>0.0</v>
      </c>
      <c r="R194" t="str">
        <f>IF(A194="","",IF(NOT(ISNUMBER(A194)),"дата не распознана",IF(OR(B194="",C194="",NOT(ISNUMBER(D194)),E194="",H194="",NOT(ISNUMBER(I194))),"пустое поле",IF(COUNTIF(Сводка!$A$16:$A$18,C194)=0,"неизвестный канал",IF(COUNTIF(Сводка!$A$5:$A$9,E194)=0,"неизвестный этап",IF(AND(H194&lt;&gt;"мы",H194&lt;&gt;"клиент"),"последним написал: мы или клиент",IF(D194&lt;0,"время ответа меньше нуля",IF(I194&lt;A194,"последнее сообщение раньше первого",IF(E194="Оплачено",IF(OR(NOT(ISNUMBER(F194)),NOT(ISNUMBER(G194))),"нет даты или суммы оплаты",IF(F194&lt;A194,"оплата раньше первого сообщения","")),IF(OR(F194&lt;&gt;"",G194&lt;&gt;""),"оплата указана, а этап не «Оплачено»",""))))))))))</f>
        <v/>
      </c>
      <c r="S194">
        <f>IF(R194="",0,1)</f>
        <v>0.0</v>
      </c>
    </row>
    <row r="195">
      <c r="A195" s="2" t="n"/>
      <c r="B195" s="3" t="n"/>
      <c r="C195" s="3" t="n"/>
      <c r="D195" s="3" t="n"/>
      <c r="E195" s="3" t="n"/>
      <c r="F195" s="2" t="n"/>
      <c r="G195" s="3" t="n"/>
      <c r="H195" s="3" t="n"/>
      <c r="I195" s="2" t="n"/>
      <c r="J195" s="3" t="n"/>
      <c r="K195">
        <f>IF(AND(ISNUMBER(A195),A195&gt;=Вводные!$B$3,A195&lt;=Вводные!$B$4),1,0)</f>
        <v>0.0</v>
      </c>
      <c r="L195">
        <f>IF(AND(K195=1,B195&lt;&gt;"",COUNTIFS(B$2:B195,B195,K$2:K195,1)=1),1,0)</f>
        <v>0.0</v>
      </c>
      <c r="M195">
        <f>IF(OR(L195=0,COUNTIF(Сводка!$A$5:$A$9,E195)=0),0,IF(AND(E195="Оплачено",ISNUMBER(F195),F195&gt;Вводные!$B$4),4,MATCH(E195,Сводка!$A$5:$A$9,0)))</f>
        <v>0.0</v>
      </c>
      <c r="N195">
        <f>IF(M195=5,1,0)</f>
        <v>0.0</v>
      </c>
      <c r="O195" t="str">
        <f>IF(L195=0,"",IF(D195&lt;=Вводные!$B$7,"быстро","медленно"))</f>
        <v/>
      </c>
      <c r="P195">
        <f>IF(AND(L195=1,M195&lt;5,H195="мы",ISNUMBER(I195),I195&lt;=Вводные!$B$4-Вводные!$B$5,I195&gt;=Вводные!$B$4-Вводные!$B$6),1,0)</f>
        <v>0.0</v>
      </c>
      <c r="Q195">
        <f>IF(AND(L195=1,M195&lt;5,H195="клиент",ISNUMBER(I195),I195&lt;=Вводные!$B$4),1,0)</f>
        <v>0.0</v>
      </c>
      <c r="R195" t="str">
        <f>IF(A195="","",IF(NOT(ISNUMBER(A195)),"дата не распознана",IF(OR(B195="",C195="",NOT(ISNUMBER(D195)),E195="",H195="",NOT(ISNUMBER(I195))),"пустое поле",IF(COUNTIF(Сводка!$A$16:$A$18,C195)=0,"неизвестный канал",IF(COUNTIF(Сводка!$A$5:$A$9,E195)=0,"неизвестный этап",IF(AND(H195&lt;&gt;"мы",H195&lt;&gt;"клиент"),"последним написал: мы или клиент",IF(D195&lt;0,"время ответа меньше нуля",IF(I195&lt;A195,"последнее сообщение раньше первого",IF(E195="Оплачено",IF(OR(NOT(ISNUMBER(F195)),NOT(ISNUMBER(G195))),"нет даты или суммы оплаты",IF(F195&lt;A195,"оплата раньше первого сообщения","")),IF(OR(F195&lt;&gt;"",G195&lt;&gt;""),"оплата указана, а этап не «Оплачено»",""))))))))))</f>
        <v/>
      </c>
      <c r="S195">
        <f>IF(R195="",0,1)</f>
        <v>0.0</v>
      </c>
    </row>
    <row r="196">
      <c r="A196" s="2" t="n"/>
      <c r="B196" s="3" t="n"/>
      <c r="C196" s="3" t="n"/>
      <c r="D196" s="3" t="n"/>
      <c r="E196" s="3" t="n"/>
      <c r="F196" s="2" t="n"/>
      <c r="G196" s="3" t="n"/>
      <c r="H196" s="3" t="n"/>
      <c r="I196" s="2" t="n"/>
      <c r="J196" s="3" t="n"/>
      <c r="K196">
        <f>IF(AND(ISNUMBER(A196),A196&gt;=Вводные!$B$3,A196&lt;=Вводные!$B$4),1,0)</f>
        <v>0.0</v>
      </c>
      <c r="L196">
        <f>IF(AND(K196=1,B196&lt;&gt;"",COUNTIFS(B$2:B196,B196,K$2:K196,1)=1),1,0)</f>
        <v>0.0</v>
      </c>
      <c r="M196">
        <f>IF(OR(L196=0,COUNTIF(Сводка!$A$5:$A$9,E196)=0),0,IF(AND(E196="Оплачено",ISNUMBER(F196),F196&gt;Вводные!$B$4),4,MATCH(E196,Сводка!$A$5:$A$9,0)))</f>
        <v>0.0</v>
      </c>
      <c r="N196">
        <f>IF(M196=5,1,0)</f>
        <v>0.0</v>
      </c>
      <c r="O196" t="str">
        <f>IF(L196=0,"",IF(D196&lt;=Вводные!$B$7,"быстро","медленно"))</f>
        <v/>
      </c>
      <c r="P196">
        <f>IF(AND(L196=1,M196&lt;5,H196="мы",ISNUMBER(I196),I196&lt;=Вводные!$B$4-Вводные!$B$5,I196&gt;=Вводные!$B$4-Вводные!$B$6),1,0)</f>
        <v>0.0</v>
      </c>
      <c r="Q196">
        <f>IF(AND(L196=1,M196&lt;5,H196="клиент",ISNUMBER(I196),I196&lt;=Вводные!$B$4),1,0)</f>
        <v>0.0</v>
      </c>
      <c r="R196" t="str">
        <f>IF(A196="","",IF(NOT(ISNUMBER(A196)),"дата не распознана",IF(OR(B196="",C196="",NOT(ISNUMBER(D196)),E196="",H196="",NOT(ISNUMBER(I196))),"пустое поле",IF(COUNTIF(Сводка!$A$16:$A$18,C196)=0,"неизвестный канал",IF(COUNTIF(Сводка!$A$5:$A$9,E196)=0,"неизвестный этап",IF(AND(H196&lt;&gt;"мы",H196&lt;&gt;"клиент"),"последним написал: мы или клиент",IF(D196&lt;0,"время ответа меньше нуля",IF(I196&lt;A196,"последнее сообщение раньше первого",IF(E196="Оплачено",IF(OR(NOT(ISNUMBER(F196)),NOT(ISNUMBER(G196))),"нет даты или суммы оплаты",IF(F196&lt;A196,"оплата раньше первого сообщения","")),IF(OR(F196&lt;&gt;"",G196&lt;&gt;""),"оплата указана, а этап не «Оплачено»",""))))))))))</f>
        <v/>
      </c>
      <c r="S196">
        <f>IF(R196="",0,1)</f>
        <v>0.0</v>
      </c>
    </row>
    <row r="197">
      <c r="A197" s="2" t="n"/>
      <c r="B197" s="3" t="n"/>
      <c r="C197" s="3" t="n"/>
      <c r="D197" s="3" t="n"/>
      <c r="E197" s="3" t="n"/>
      <c r="F197" s="2" t="n"/>
      <c r="G197" s="3" t="n"/>
      <c r="H197" s="3" t="n"/>
      <c r="I197" s="2" t="n"/>
      <c r="J197" s="3" t="n"/>
      <c r="K197">
        <f>IF(AND(ISNUMBER(A197),A197&gt;=Вводные!$B$3,A197&lt;=Вводные!$B$4),1,0)</f>
        <v>0.0</v>
      </c>
      <c r="L197">
        <f>IF(AND(K197=1,B197&lt;&gt;"",COUNTIFS(B$2:B197,B197,K$2:K197,1)=1),1,0)</f>
        <v>0.0</v>
      </c>
      <c r="M197">
        <f>IF(OR(L197=0,COUNTIF(Сводка!$A$5:$A$9,E197)=0),0,IF(AND(E197="Оплачено",ISNUMBER(F197),F197&gt;Вводные!$B$4),4,MATCH(E197,Сводка!$A$5:$A$9,0)))</f>
        <v>0.0</v>
      </c>
      <c r="N197">
        <f>IF(M197=5,1,0)</f>
        <v>0.0</v>
      </c>
      <c r="O197" t="str">
        <f>IF(L197=0,"",IF(D197&lt;=Вводные!$B$7,"быстро","медленно"))</f>
        <v/>
      </c>
      <c r="P197">
        <f>IF(AND(L197=1,M197&lt;5,H197="мы",ISNUMBER(I197),I197&lt;=Вводные!$B$4-Вводные!$B$5,I197&gt;=Вводные!$B$4-Вводные!$B$6),1,0)</f>
        <v>0.0</v>
      </c>
      <c r="Q197">
        <f>IF(AND(L197=1,M197&lt;5,H197="клиент",ISNUMBER(I197),I197&lt;=Вводные!$B$4),1,0)</f>
        <v>0.0</v>
      </c>
      <c r="R197" t="str">
        <f>IF(A197="","",IF(NOT(ISNUMBER(A197)),"дата не распознана",IF(OR(B197="",C197="",NOT(ISNUMBER(D197)),E197="",H197="",NOT(ISNUMBER(I197))),"пустое поле",IF(COUNTIF(Сводка!$A$16:$A$18,C197)=0,"неизвестный канал",IF(COUNTIF(Сводка!$A$5:$A$9,E197)=0,"неизвестный этап",IF(AND(H197&lt;&gt;"мы",H197&lt;&gt;"клиент"),"последним написал: мы или клиент",IF(D197&lt;0,"время ответа меньше нуля",IF(I197&lt;A197,"последнее сообщение раньше первого",IF(E197="Оплачено",IF(OR(NOT(ISNUMBER(F197)),NOT(ISNUMBER(G197))),"нет даты или суммы оплаты",IF(F197&lt;A197,"оплата раньше первого сообщения","")),IF(OR(F197&lt;&gt;"",G197&lt;&gt;""),"оплата указана, а этап не «Оплачено»",""))))))))))</f>
        <v/>
      </c>
      <c r="S197">
        <f>IF(R197="",0,1)</f>
        <v>0.0</v>
      </c>
    </row>
    <row r="198">
      <c r="A198" s="2" t="n"/>
      <c r="B198" s="3" t="n"/>
      <c r="C198" s="3" t="n"/>
      <c r="D198" s="3" t="n"/>
      <c r="E198" s="3" t="n"/>
      <c r="F198" s="2" t="n"/>
      <c r="G198" s="3" t="n"/>
      <c r="H198" s="3" t="n"/>
      <c r="I198" s="2" t="n"/>
      <c r="J198" s="3" t="n"/>
      <c r="K198">
        <f>IF(AND(ISNUMBER(A198),A198&gt;=Вводные!$B$3,A198&lt;=Вводные!$B$4),1,0)</f>
        <v>0.0</v>
      </c>
      <c r="L198">
        <f>IF(AND(K198=1,B198&lt;&gt;"",COUNTIFS(B$2:B198,B198,K$2:K198,1)=1),1,0)</f>
        <v>0.0</v>
      </c>
      <c r="M198">
        <f>IF(OR(L198=0,COUNTIF(Сводка!$A$5:$A$9,E198)=0),0,IF(AND(E198="Оплачено",ISNUMBER(F198),F198&gt;Вводные!$B$4),4,MATCH(E198,Сводка!$A$5:$A$9,0)))</f>
        <v>0.0</v>
      </c>
      <c r="N198">
        <f>IF(M198=5,1,0)</f>
        <v>0.0</v>
      </c>
      <c r="O198" t="str">
        <f>IF(L198=0,"",IF(D198&lt;=Вводные!$B$7,"быстро","медленно"))</f>
        <v/>
      </c>
      <c r="P198">
        <f>IF(AND(L198=1,M198&lt;5,H198="мы",ISNUMBER(I198),I198&lt;=Вводные!$B$4-Вводные!$B$5,I198&gt;=Вводные!$B$4-Вводные!$B$6),1,0)</f>
        <v>0.0</v>
      </c>
      <c r="Q198">
        <f>IF(AND(L198=1,M198&lt;5,H198="клиент",ISNUMBER(I198),I198&lt;=Вводные!$B$4),1,0)</f>
        <v>0.0</v>
      </c>
      <c r="R198" t="str">
        <f>IF(A198="","",IF(NOT(ISNUMBER(A198)),"дата не распознана",IF(OR(B198="",C198="",NOT(ISNUMBER(D198)),E198="",H198="",NOT(ISNUMBER(I198))),"пустое поле",IF(COUNTIF(Сводка!$A$16:$A$18,C198)=0,"неизвестный канал",IF(COUNTIF(Сводка!$A$5:$A$9,E198)=0,"неизвестный этап",IF(AND(H198&lt;&gt;"мы",H198&lt;&gt;"клиент"),"последним написал: мы или клиент",IF(D198&lt;0,"время ответа меньше нуля",IF(I198&lt;A198,"последнее сообщение раньше первого",IF(E198="Оплачено",IF(OR(NOT(ISNUMBER(F198)),NOT(ISNUMBER(G198))),"нет даты или суммы оплаты",IF(F198&lt;A198,"оплата раньше первого сообщения","")),IF(OR(F198&lt;&gt;"",G198&lt;&gt;""),"оплата указана, а этап не «Оплачено»",""))))))))))</f>
        <v/>
      </c>
      <c r="S198">
        <f>IF(R198="",0,1)</f>
        <v>0.0</v>
      </c>
    </row>
    <row r="199">
      <c r="A199" s="2" t="n"/>
      <c r="B199" s="3" t="n"/>
      <c r="C199" s="3" t="n"/>
      <c r="D199" s="3" t="n"/>
      <c r="E199" s="3" t="n"/>
      <c r="F199" s="2" t="n"/>
      <c r="G199" s="3" t="n"/>
      <c r="H199" s="3" t="n"/>
      <c r="I199" s="2" t="n"/>
      <c r="J199" s="3" t="n"/>
      <c r="K199">
        <f>IF(AND(ISNUMBER(A199),A199&gt;=Вводные!$B$3,A199&lt;=Вводные!$B$4),1,0)</f>
        <v>0.0</v>
      </c>
      <c r="L199">
        <f>IF(AND(K199=1,B199&lt;&gt;"",COUNTIFS(B$2:B199,B199,K$2:K199,1)=1),1,0)</f>
        <v>0.0</v>
      </c>
      <c r="M199">
        <f>IF(OR(L199=0,COUNTIF(Сводка!$A$5:$A$9,E199)=0),0,IF(AND(E199="Оплачено",ISNUMBER(F199),F199&gt;Вводные!$B$4),4,MATCH(E199,Сводка!$A$5:$A$9,0)))</f>
        <v>0.0</v>
      </c>
      <c r="N199">
        <f>IF(M199=5,1,0)</f>
        <v>0.0</v>
      </c>
      <c r="O199" t="str">
        <f>IF(L199=0,"",IF(D199&lt;=Вводные!$B$7,"быстро","медленно"))</f>
        <v/>
      </c>
      <c r="P199">
        <f>IF(AND(L199=1,M199&lt;5,H199="мы",ISNUMBER(I199),I199&lt;=Вводные!$B$4-Вводные!$B$5,I199&gt;=Вводные!$B$4-Вводные!$B$6),1,0)</f>
        <v>0.0</v>
      </c>
      <c r="Q199">
        <f>IF(AND(L199=1,M199&lt;5,H199="клиент",ISNUMBER(I199),I199&lt;=Вводные!$B$4),1,0)</f>
        <v>0.0</v>
      </c>
      <c r="R199" t="str">
        <f>IF(A199="","",IF(NOT(ISNUMBER(A199)),"дата не распознана",IF(OR(B199="",C199="",NOT(ISNUMBER(D199)),E199="",H199="",NOT(ISNUMBER(I199))),"пустое поле",IF(COUNTIF(Сводка!$A$16:$A$18,C199)=0,"неизвестный канал",IF(COUNTIF(Сводка!$A$5:$A$9,E199)=0,"неизвестный этап",IF(AND(H199&lt;&gt;"мы",H199&lt;&gt;"клиент"),"последним написал: мы или клиент",IF(D199&lt;0,"время ответа меньше нуля",IF(I199&lt;A199,"последнее сообщение раньше первого",IF(E199="Оплачено",IF(OR(NOT(ISNUMBER(F199)),NOT(ISNUMBER(G199))),"нет даты или суммы оплаты",IF(F199&lt;A199,"оплата раньше первого сообщения","")),IF(OR(F199&lt;&gt;"",G199&lt;&gt;""),"оплата указана, а этап не «Оплачено»",""))))))))))</f>
        <v/>
      </c>
      <c r="S199">
        <f>IF(R199="",0,1)</f>
        <v>0.0</v>
      </c>
    </row>
    <row r="200">
      <c r="A200" s="2" t="n"/>
      <c r="B200" s="3" t="n"/>
      <c r="C200" s="3" t="n"/>
      <c r="D200" s="3" t="n"/>
      <c r="E200" s="3" t="n"/>
      <c r="F200" s="2" t="n"/>
      <c r="G200" s="3" t="n"/>
      <c r="H200" s="3" t="n"/>
      <c r="I200" s="2" t="n"/>
      <c r="J200" s="3" t="n"/>
      <c r="K200">
        <f>IF(AND(ISNUMBER(A200),A200&gt;=Вводные!$B$3,A200&lt;=Вводные!$B$4),1,0)</f>
        <v>0.0</v>
      </c>
      <c r="L200">
        <f>IF(AND(K200=1,B200&lt;&gt;"",COUNTIFS(B$2:B200,B200,K$2:K200,1)=1),1,0)</f>
        <v>0.0</v>
      </c>
      <c r="M200">
        <f>IF(OR(L200=0,COUNTIF(Сводка!$A$5:$A$9,E200)=0),0,IF(AND(E200="Оплачено",ISNUMBER(F200),F200&gt;Вводные!$B$4),4,MATCH(E200,Сводка!$A$5:$A$9,0)))</f>
        <v>0.0</v>
      </c>
      <c r="N200">
        <f>IF(M200=5,1,0)</f>
        <v>0.0</v>
      </c>
      <c r="O200" t="str">
        <f>IF(L200=0,"",IF(D200&lt;=Вводные!$B$7,"быстро","медленно"))</f>
        <v/>
      </c>
      <c r="P200">
        <f>IF(AND(L200=1,M200&lt;5,H200="мы",ISNUMBER(I200),I200&lt;=Вводные!$B$4-Вводные!$B$5,I200&gt;=Вводные!$B$4-Вводные!$B$6),1,0)</f>
        <v>0.0</v>
      </c>
      <c r="Q200">
        <f>IF(AND(L200=1,M200&lt;5,H200="клиент",ISNUMBER(I200),I200&lt;=Вводные!$B$4),1,0)</f>
        <v>0.0</v>
      </c>
      <c r="R200" t="str">
        <f>IF(A200="","",IF(NOT(ISNUMBER(A200)),"дата не распознана",IF(OR(B200="",C200="",NOT(ISNUMBER(D200)),E200="",H200="",NOT(ISNUMBER(I200))),"пустое поле",IF(COUNTIF(Сводка!$A$16:$A$18,C200)=0,"неизвестный канал",IF(COUNTIF(Сводка!$A$5:$A$9,E200)=0,"неизвестный этап",IF(AND(H200&lt;&gt;"мы",H200&lt;&gt;"клиент"),"последним написал: мы или клиент",IF(D200&lt;0,"время ответа меньше нуля",IF(I200&lt;A200,"последнее сообщение раньше первого",IF(E200="Оплачено",IF(OR(NOT(ISNUMBER(F200)),NOT(ISNUMBER(G200))),"нет даты или суммы оплаты",IF(F200&lt;A200,"оплата раньше первого сообщения","")),IF(OR(F200&lt;&gt;"",G200&lt;&gt;""),"оплата указана, а этап не «Оплачено»",""))))))))))</f>
        <v/>
      </c>
      <c r="S200">
        <f>IF(R200="",0,1)</f>
        <v>0.0</v>
      </c>
    </row>
    <row r="201">
      <c r="A201" s="2" t="n"/>
      <c r="B201" s="3" t="n"/>
      <c r="C201" s="3" t="n"/>
      <c r="D201" s="3" t="n"/>
      <c r="E201" s="3" t="n"/>
      <c r="F201" s="2" t="n"/>
      <c r="G201" s="3" t="n"/>
      <c r="H201" s="3" t="n"/>
      <c r="I201" s="2" t="n"/>
      <c r="J201" s="3" t="n"/>
      <c r="K201">
        <f>IF(AND(ISNUMBER(A201),A201&gt;=Вводные!$B$3,A201&lt;=Вводные!$B$4),1,0)</f>
        <v>0.0</v>
      </c>
      <c r="L201">
        <f>IF(AND(K201=1,B201&lt;&gt;"",COUNTIFS(B$2:B201,B201,K$2:K201,1)=1),1,0)</f>
        <v>0.0</v>
      </c>
      <c r="M201">
        <f>IF(OR(L201=0,COUNTIF(Сводка!$A$5:$A$9,E201)=0),0,IF(AND(E201="Оплачено",ISNUMBER(F201),F201&gt;Вводные!$B$4),4,MATCH(E201,Сводка!$A$5:$A$9,0)))</f>
        <v>0.0</v>
      </c>
      <c r="N201">
        <f>IF(M201=5,1,0)</f>
        <v>0.0</v>
      </c>
      <c r="O201" t="str">
        <f>IF(L201=0,"",IF(D201&lt;=Вводные!$B$7,"быстро","медленно"))</f>
        <v/>
      </c>
      <c r="P201">
        <f>IF(AND(L201=1,M201&lt;5,H201="мы",ISNUMBER(I201),I201&lt;=Вводные!$B$4-Вводные!$B$5,I201&gt;=Вводные!$B$4-Вводные!$B$6),1,0)</f>
        <v>0.0</v>
      </c>
      <c r="Q201">
        <f>IF(AND(L201=1,M201&lt;5,H201="клиент",ISNUMBER(I201),I201&lt;=Вводные!$B$4),1,0)</f>
        <v>0.0</v>
      </c>
      <c r="R201" t="str">
        <f>IF(A201="","",IF(NOT(ISNUMBER(A201)),"дата не распознана",IF(OR(B201="",C201="",NOT(ISNUMBER(D201)),E201="",H201="",NOT(ISNUMBER(I201))),"пустое поле",IF(COUNTIF(Сводка!$A$16:$A$18,C201)=0,"неизвестный канал",IF(COUNTIF(Сводка!$A$5:$A$9,E201)=0,"неизвестный этап",IF(AND(H201&lt;&gt;"мы",H201&lt;&gt;"клиент"),"последним написал: мы или клиент",IF(D201&lt;0,"время ответа меньше нуля",IF(I201&lt;A201,"последнее сообщение раньше первого",IF(E201="Оплачено",IF(OR(NOT(ISNUMBER(F201)),NOT(ISNUMBER(G201))),"нет даты или суммы оплаты",IF(F201&lt;A201,"оплата раньше первого сообщения","")),IF(OR(F201&lt;&gt;"",G201&lt;&gt;""),"оплата указана, а этап не «Оплачено»",""))))))))))</f>
        <v/>
      </c>
      <c r="S201">
        <f>IF(R201="",0,1)</f>
        <v>0.0</v>
      </c>
    </row>
    <row r="202">
      <c r="A202" s="2" t="n"/>
      <c r="B202" s="3" t="n"/>
      <c r="C202" s="3" t="n"/>
      <c r="D202" s="3" t="n"/>
      <c r="E202" s="3" t="n"/>
      <c r="F202" s="2" t="n"/>
      <c r="G202" s="3" t="n"/>
      <c r="H202" s="3" t="n"/>
      <c r="I202" s="2" t="n"/>
      <c r="J202" s="3" t="n"/>
      <c r="K202">
        <f>IF(AND(ISNUMBER(A202),A202&gt;=Вводные!$B$3,A202&lt;=Вводные!$B$4),1,0)</f>
        <v>0.0</v>
      </c>
      <c r="L202">
        <f>IF(AND(K202=1,B202&lt;&gt;"",COUNTIFS(B$2:B202,B202,K$2:K202,1)=1),1,0)</f>
        <v>0.0</v>
      </c>
      <c r="M202">
        <f>IF(OR(L202=0,COUNTIF(Сводка!$A$5:$A$9,E202)=0),0,IF(AND(E202="Оплачено",ISNUMBER(F202),F202&gt;Вводные!$B$4),4,MATCH(E202,Сводка!$A$5:$A$9,0)))</f>
        <v>0.0</v>
      </c>
      <c r="N202">
        <f>IF(M202=5,1,0)</f>
        <v>0.0</v>
      </c>
      <c r="O202" t="str">
        <f>IF(L202=0,"",IF(D202&lt;=Вводные!$B$7,"быстро","медленно"))</f>
        <v/>
      </c>
      <c r="P202">
        <f>IF(AND(L202=1,M202&lt;5,H202="мы",ISNUMBER(I202),I202&lt;=Вводные!$B$4-Вводные!$B$5,I202&gt;=Вводные!$B$4-Вводные!$B$6),1,0)</f>
        <v>0.0</v>
      </c>
      <c r="Q202">
        <f>IF(AND(L202=1,M202&lt;5,H202="клиент",ISNUMBER(I202),I202&lt;=Вводные!$B$4),1,0)</f>
        <v>0.0</v>
      </c>
      <c r="R202" t="str">
        <f>IF(A202="","",IF(NOT(ISNUMBER(A202)),"дата не распознана",IF(OR(B202="",C202="",NOT(ISNUMBER(D202)),E202="",H202="",NOT(ISNUMBER(I202))),"пустое поле",IF(COUNTIF(Сводка!$A$16:$A$18,C202)=0,"неизвестный канал",IF(COUNTIF(Сводка!$A$5:$A$9,E202)=0,"неизвестный этап",IF(AND(H202&lt;&gt;"мы",H202&lt;&gt;"клиент"),"последним написал: мы или клиент",IF(D202&lt;0,"время ответа меньше нуля",IF(I202&lt;A202,"последнее сообщение раньше первого",IF(E202="Оплачено",IF(OR(NOT(ISNUMBER(F202)),NOT(ISNUMBER(G202))),"нет даты или суммы оплаты",IF(F202&lt;A202,"оплата раньше первого сообщения","")),IF(OR(F202&lt;&gt;"",G202&lt;&gt;""),"оплата указана, а этап не «Оплачено»",""))))))))))</f>
        <v/>
      </c>
      <c r="S202">
        <f>IF(R202="",0,1)</f>
        <v>0.0</v>
      </c>
    </row>
    <row r="203">
      <c r="A203" s="2" t="n"/>
      <c r="B203" s="3" t="n"/>
      <c r="C203" s="3" t="n"/>
      <c r="D203" s="3" t="n"/>
      <c r="E203" s="3" t="n"/>
      <c r="F203" s="2" t="n"/>
      <c r="G203" s="3" t="n"/>
      <c r="H203" s="3" t="n"/>
      <c r="I203" s="2" t="n"/>
      <c r="J203" s="3" t="n"/>
      <c r="K203">
        <f>IF(AND(ISNUMBER(A203),A203&gt;=Вводные!$B$3,A203&lt;=Вводные!$B$4),1,0)</f>
        <v>0.0</v>
      </c>
      <c r="L203">
        <f>IF(AND(K203=1,B203&lt;&gt;"",COUNTIFS(B$2:B203,B203,K$2:K203,1)=1),1,0)</f>
        <v>0.0</v>
      </c>
      <c r="M203">
        <f>IF(OR(L203=0,COUNTIF(Сводка!$A$5:$A$9,E203)=0),0,IF(AND(E203="Оплачено",ISNUMBER(F203),F203&gt;Вводные!$B$4),4,MATCH(E203,Сводка!$A$5:$A$9,0)))</f>
        <v>0.0</v>
      </c>
      <c r="N203">
        <f>IF(M203=5,1,0)</f>
        <v>0.0</v>
      </c>
      <c r="O203" t="str">
        <f>IF(L203=0,"",IF(D203&lt;=Вводные!$B$7,"быстро","медленно"))</f>
        <v/>
      </c>
      <c r="P203">
        <f>IF(AND(L203=1,M203&lt;5,H203="мы",ISNUMBER(I203),I203&lt;=Вводные!$B$4-Вводные!$B$5,I203&gt;=Вводные!$B$4-Вводные!$B$6),1,0)</f>
        <v>0.0</v>
      </c>
      <c r="Q203">
        <f>IF(AND(L203=1,M203&lt;5,H203="клиент",ISNUMBER(I203),I203&lt;=Вводные!$B$4),1,0)</f>
        <v>0.0</v>
      </c>
      <c r="R203" t="str">
        <f>IF(A203="","",IF(NOT(ISNUMBER(A203)),"дата не распознана",IF(OR(B203="",C203="",NOT(ISNUMBER(D203)),E203="",H203="",NOT(ISNUMBER(I203))),"пустое поле",IF(COUNTIF(Сводка!$A$16:$A$18,C203)=0,"неизвестный канал",IF(COUNTIF(Сводка!$A$5:$A$9,E203)=0,"неизвестный этап",IF(AND(H203&lt;&gt;"мы",H203&lt;&gt;"клиент"),"последним написал: мы или клиент",IF(D203&lt;0,"время ответа меньше нуля",IF(I203&lt;A203,"последнее сообщение раньше первого",IF(E203="Оплачено",IF(OR(NOT(ISNUMBER(F203)),NOT(ISNUMBER(G203))),"нет даты или суммы оплаты",IF(F203&lt;A203,"оплата раньше первого сообщения","")),IF(OR(F203&lt;&gt;"",G203&lt;&gt;""),"оплата указана, а этап не «Оплачено»",""))))))))))</f>
        <v/>
      </c>
      <c r="S203">
        <f>IF(R203="",0,1)</f>
        <v>0.0</v>
      </c>
    </row>
    <row r="204">
      <c r="A204" s="2" t="n"/>
      <c r="B204" s="3" t="n"/>
      <c r="C204" s="3" t="n"/>
      <c r="D204" s="3" t="n"/>
      <c r="E204" s="3" t="n"/>
      <c r="F204" s="2" t="n"/>
      <c r="G204" s="3" t="n"/>
      <c r="H204" s="3" t="n"/>
      <c r="I204" s="2" t="n"/>
      <c r="J204" s="3" t="n"/>
      <c r="K204">
        <f>IF(AND(ISNUMBER(A204),A204&gt;=Вводные!$B$3,A204&lt;=Вводные!$B$4),1,0)</f>
        <v>0.0</v>
      </c>
      <c r="L204">
        <f>IF(AND(K204=1,B204&lt;&gt;"",COUNTIFS(B$2:B204,B204,K$2:K204,1)=1),1,0)</f>
        <v>0.0</v>
      </c>
      <c r="M204">
        <f>IF(OR(L204=0,COUNTIF(Сводка!$A$5:$A$9,E204)=0),0,IF(AND(E204="Оплачено",ISNUMBER(F204),F204&gt;Вводные!$B$4),4,MATCH(E204,Сводка!$A$5:$A$9,0)))</f>
        <v>0.0</v>
      </c>
      <c r="N204">
        <f>IF(M204=5,1,0)</f>
        <v>0.0</v>
      </c>
      <c r="O204" t="str">
        <f>IF(L204=0,"",IF(D204&lt;=Вводные!$B$7,"быстро","медленно"))</f>
        <v/>
      </c>
      <c r="P204">
        <f>IF(AND(L204=1,M204&lt;5,H204="мы",ISNUMBER(I204),I204&lt;=Вводные!$B$4-Вводные!$B$5,I204&gt;=Вводные!$B$4-Вводные!$B$6),1,0)</f>
        <v>0.0</v>
      </c>
      <c r="Q204">
        <f>IF(AND(L204=1,M204&lt;5,H204="клиент",ISNUMBER(I204),I204&lt;=Вводные!$B$4),1,0)</f>
        <v>0.0</v>
      </c>
      <c r="R204" t="str">
        <f>IF(A204="","",IF(NOT(ISNUMBER(A204)),"дата не распознана",IF(OR(B204="",C204="",NOT(ISNUMBER(D204)),E204="",H204="",NOT(ISNUMBER(I204))),"пустое поле",IF(COUNTIF(Сводка!$A$16:$A$18,C204)=0,"неизвестный канал",IF(COUNTIF(Сводка!$A$5:$A$9,E204)=0,"неизвестный этап",IF(AND(H204&lt;&gt;"мы",H204&lt;&gt;"клиент"),"последним написал: мы или клиент",IF(D204&lt;0,"время ответа меньше нуля",IF(I204&lt;A204,"последнее сообщение раньше первого",IF(E204="Оплачено",IF(OR(NOT(ISNUMBER(F204)),NOT(ISNUMBER(G204))),"нет даты или суммы оплаты",IF(F204&lt;A204,"оплата раньше первого сообщения","")),IF(OR(F204&lt;&gt;"",G204&lt;&gt;""),"оплата указана, а этап не «Оплачено»",""))))))))))</f>
        <v/>
      </c>
      <c r="S204">
        <f>IF(R204="",0,1)</f>
        <v>0.0</v>
      </c>
    </row>
    <row r="205">
      <c r="A205" s="2" t="n"/>
      <c r="B205" s="3" t="n"/>
      <c r="C205" s="3" t="n"/>
      <c r="D205" s="3" t="n"/>
      <c r="E205" s="3" t="n"/>
      <c r="F205" s="2" t="n"/>
      <c r="G205" s="3" t="n"/>
      <c r="H205" s="3" t="n"/>
      <c r="I205" s="2" t="n"/>
      <c r="J205" s="3" t="n"/>
      <c r="K205">
        <f>IF(AND(ISNUMBER(A205),A205&gt;=Вводные!$B$3,A205&lt;=Вводные!$B$4),1,0)</f>
        <v>0.0</v>
      </c>
      <c r="L205">
        <f>IF(AND(K205=1,B205&lt;&gt;"",COUNTIFS(B$2:B205,B205,K$2:K205,1)=1),1,0)</f>
        <v>0.0</v>
      </c>
      <c r="M205">
        <f>IF(OR(L205=0,COUNTIF(Сводка!$A$5:$A$9,E205)=0),0,IF(AND(E205="Оплачено",ISNUMBER(F205),F205&gt;Вводные!$B$4),4,MATCH(E205,Сводка!$A$5:$A$9,0)))</f>
        <v>0.0</v>
      </c>
      <c r="N205">
        <f>IF(M205=5,1,0)</f>
        <v>0.0</v>
      </c>
      <c r="O205" t="str">
        <f>IF(L205=0,"",IF(D205&lt;=Вводные!$B$7,"быстро","медленно"))</f>
        <v/>
      </c>
      <c r="P205">
        <f>IF(AND(L205=1,M205&lt;5,H205="мы",ISNUMBER(I205),I205&lt;=Вводные!$B$4-Вводные!$B$5,I205&gt;=Вводные!$B$4-Вводные!$B$6),1,0)</f>
        <v>0.0</v>
      </c>
      <c r="Q205">
        <f>IF(AND(L205=1,M205&lt;5,H205="клиент",ISNUMBER(I205),I205&lt;=Вводные!$B$4),1,0)</f>
        <v>0.0</v>
      </c>
      <c r="R205" t="str">
        <f>IF(A205="","",IF(NOT(ISNUMBER(A205)),"дата не распознана",IF(OR(B205="",C205="",NOT(ISNUMBER(D205)),E205="",H205="",NOT(ISNUMBER(I205))),"пустое поле",IF(COUNTIF(Сводка!$A$16:$A$18,C205)=0,"неизвестный канал",IF(COUNTIF(Сводка!$A$5:$A$9,E205)=0,"неизвестный этап",IF(AND(H205&lt;&gt;"мы",H205&lt;&gt;"клиент"),"последним написал: мы или клиент",IF(D205&lt;0,"время ответа меньше нуля",IF(I205&lt;A205,"последнее сообщение раньше первого",IF(E205="Оплачено",IF(OR(NOT(ISNUMBER(F205)),NOT(ISNUMBER(G205))),"нет даты или суммы оплаты",IF(F205&lt;A205,"оплата раньше первого сообщения","")),IF(OR(F205&lt;&gt;"",G205&lt;&gt;""),"оплата указана, а этап не «Оплачено»",""))))))))))</f>
        <v/>
      </c>
      <c r="S205">
        <f>IF(R205="",0,1)</f>
        <v>0.0</v>
      </c>
    </row>
    <row r="206">
      <c r="A206" s="2" t="n"/>
      <c r="B206" s="3" t="n"/>
      <c r="C206" s="3" t="n"/>
      <c r="D206" s="3" t="n"/>
      <c r="E206" s="3" t="n"/>
      <c r="F206" s="2" t="n"/>
      <c r="G206" s="3" t="n"/>
      <c r="H206" s="3" t="n"/>
      <c r="I206" s="2" t="n"/>
      <c r="J206" s="3" t="n"/>
      <c r="K206">
        <f>IF(AND(ISNUMBER(A206),A206&gt;=Вводные!$B$3,A206&lt;=Вводные!$B$4),1,0)</f>
        <v>0.0</v>
      </c>
      <c r="L206">
        <f>IF(AND(K206=1,B206&lt;&gt;"",COUNTIFS(B$2:B206,B206,K$2:K206,1)=1),1,0)</f>
        <v>0.0</v>
      </c>
      <c r="M206">
        <f>IF(OR(L206=0,COUNTIF(Сводка!$A$5:$A$9,E206)=0),0,IF(AND(E206="Оплачено",ISNUMBER(F206),F206&gt;Вводные!$B$4),4,MATCH(E206,Сводка!$A$5:$A$9,0)))</f>
        <v>0.0</v>
      </c>
      <c r="N206">
        <f>IF(M206=5,1,0)</f>
        <v>0.0</v>
      </c>
      <c r="O206" t="str">
        <f>IF(L206=0,"",IF(D206&lt;=Вводные!$B$7,"быстро","медленно"))</f>
        <v/>
      </c>
      <c r="P206">
        <f>IF(AND(L206=1,M206&lt;5,H206="мы",ISNUMBER(I206),I206&lt;=Вводные!$B$4-Вводные!$B$5,I206&gt;=Вводные!$B$4-Вводные!$B$6),1,0)</f>
        <v>0.0</v>
      </c>
      <c r="Q206">
        <f>IF(AND(L206=1,M206&lt;5,H206="клиент",ISNUMBER(I206),I206&lt;=Вводные!$B$4),1,0)</f>
        <v>0.0</v>
      </c>
      <c r="R206" t="str">
        <f>IF(A206="","",IF(NOT(ISNUMBER(A206)),"дата не распознана",IF(OR(B206="",C206="",NOT(ISNUMBER(D206)),E206="",H206="",NOT(ISNUMBER(I206))),"пустое поле",IF(COUNTIF(Сводка!$A$16:$A$18,C206)=0,"неизвестный канал",IF(COUNTIF(Сводка!$A$5:$A$9,E206)=0,"неизвестный этап",IF(AND(H206&lt;&gt;"мы",H206&lt;&gt;"клиент"),"последним написал: мы или клиент",IF(D206&lt;0,"время ответа меньше нуля",IF(I206&lt;A206,"последнее сообщение раньше первого",IF(E206="Оплачено",IF(OR(NOT(ISNUMBER(F206)),NOT(ISNUMBER(G206))),"нет даты или суммы оплаты",IF(F206&lt;A206,"оплата раньше первого сообщения","")),IF(OR(F206&lt;&gt;"",G206&lt;&gt;""),"оплата указана, а этап не «Оплачено»",""))))))))))</f>
        <v/>
      </c>
      <c r="S206">
        <f>IF(R206="",0,1)</f>
        <v>0.0</v>
      </c>
    </row>
    <row r="207">
      <c r="A207" s="2" t="n"/>
      <c r="B207" s="3" t="n"/>
      <c r="C207" s="3" t="n"/>
      <c r="D207" s="3" t="n"/>
      <c r="E207" s="3" t="n"/>
      <c r="F207" s="2" t="n"/>
      <c r="G207" s="3" t="n"/>
      <c r="H207" s="3" t="n"/>
      <c r="I207" s="2" t="n"/>
      <c r="J207" s="3" t="n"/>
      <c r="K207">
        <f>IF(AND(ISNUMBER(A207),A207&gt;=Вводные!$B$3,A207&lt;=Вводные!$B$4),1,0)</f>
        <v>0.0</v>
      </c>
      <c r="L207">
        <f>IF(AND(K207=1,B207&lt;&gt;"",COUNTIFS(B$2:B207,B207,K$2:K207,1)=1),1,0)</f>
        <v>0.0</v>
      </c>
      <c r="M207">
        <f>IF(OR(L207=0,COUNTIF(Сводка!$A$5:$A$9,E207)=0),0,IF(AND(E207="Оплачено",ISNUMBER(F207),F207&gt;Вводные!$B$4),4,MATCH(E207,Сводка!$A$5:$A$9,0)))</f>
        <v>0.0</v>
      </c>
      <c r="N207">
        <f>IF(M207=5,1,0)</f>
        <v>0.0</v>
      </c>
      <c r="O207" t="str">
        <f>IF(L207=0,"",IF(D207&lt;=Вводные!$B$7,"быстро","медленно"))</f>
        <v/>
      </c>
      <c r="P207">
        <f>IF(AND(L207=1,M207&lt;5,H207="мы",ISNUMBER(I207),I207&lt;=Вводные!$B$4-Вводные!$B$5,I207&gt;=Вводные!$B$4-Вводные!$B$6),1,0)</f>
        <v>0.0</v>
      </c>
      <c r="Q207">
        <f>IF(AND(L207=1,M207&lt;5,H207="клиент",ISNUMBER(I207),I207&lt;=Вводные!$B$4),1,0)</f>
        <v>0.0</v>
      </c>
      <c r="R207" t="str">
        <f>IF(A207="","",IF(NOT(ISNUMBER(A207)),"дата не распознана",IF(OR(B207="",C207="",NOT(ISNUMBER(D207)),E207="",H207="",NOT(ISNUMBER(I207))),"пустое поле",IF(COUNTIF(Сводка!$A$16:$A$18,C207)=0,"неизвестный канал",IF(COUNTIF(Сводка!$A$5:$A$9,E207)=0,"неизвестный этап",IF(AND(H207&lt;&gt;"мы",H207&lt;&gt;"клиент"),"последним написал: мы или клиент",IF(D207&lt;0,"время ответа меньше нуля",IF(I207&lt;A207,"последнее сообщение раньше первого",IF(E207="Оплачено",IF(OR(NOT(ISNUMBER(F207)),NOT(ISNUMBER(G207))),"нет даты или суммы оплаты",IF(F207&lt;A207,"оплата раньше первого сообщения","")),IF(OR(F207&lt;&gt;"",G207&lt;&gt;""),"оплата указана, а этап не «Оплачено»",""))))))))))</f>
        <v/>
      </c>
      <c r="S207">
        <f>IF(R207="",0,1)</f>
        <v>0.0</v>
      </c>
    </row>
    <row r="208">
      <c r="A208" s="2" t="n"/>
      <c r="B208" s="3" t="n"/>
      <c r="C208" s="3" t="n"/>
      <c r="D208" s="3" t="n"/>
      <c r="E208" s="3" t="n"/>
      <c r="F208" s="2" t="n"/>
      <c r="G208" s="3" t="n"/>
      <c r="H208" s="3" t="n"/>
      <c r="I208" s="2" t="n"/>
      <c r="J208" s="3" t="n"/>
      <c r="K208">
        <f>IF(AND(ISNUMBER(A208),A208&gt;=Вводные!$B$3,A208&lt;=Вводные!$B$4),1,0)</f>
        <v>0.0</v>
      </c>
      <c r="L208">
        <f>IF(AND(K208=1,B208&lt;&gt;"",COUNTIFS(B$2:B208,B208,K$2:K208,1)=1),1,0)</f>
        <v>0.0</v>
      </c>
      <c r="M208">
        <f>IF(OR(L208=0,COUNTIF(Сводка!$A$5:$A$9,E208)=0),0,IF(AND(E208="Оплачено",ISNUMBER(F208),F208&gt;Вводные!$B$4),4,MATCH(E208,Сводка!$A$5:$A$9,0)))</f>
        <v>0.0</v>
      </c>
      <c r="N208">
        <f>IF(M208=5,1,0)</f>
        <v>0.0</v>
      </c>
      <c r="O208" t="str">
        <f>IF(L208=0,"",IF(D208&lt;=Вводные!$B$7,"быстро","медленно"))</f>
        <v/>
      </c>
      <c r="P208">
        <f>IF(AND(L208=1,M208&lt;5,H208="мы",ISNUMBER(I208),I208&lt;=Вводные!$B$4-Вводные!$B$5,I208&gt;=Вводные!$B$4-Вводные!$B$6),1,0)</f>
        <v>0.0</v>
      </c>
      <c r="Q208">
        <f>IF(AND(L208=1,M208&lt;5,H208="клиент",ISNUMBER(I208),I208&lt;=Вводные!$B$4),1,0)</f>
        <v>0.0</v>
      </c>
      <c r="R208" t="str">
        <f>IF(A208="","",IF(NOT(ISNUMBER(A208)),"дата не распознана",IF(OR(B208="",C208="",NOT(ISNUMBER(D208)),E208="",H208="",NOT(ISNUMBER(I208))),"пустое поле",IF(COUNTIF(Сводка!$A$16:$A$18,C208)=0,"неизвестный канал",IF(COUNTIF(Сводка!$A$5:$A$9,E208)=0,"неизвестный этап",IF(AND(H208&lt;&gt;"мы",H208&lt;&gt;"клиент"),"последним написал: мы или клиент",IF(D208&lt;0,"время ответа меньше нуля",IF(I208&lt;A208,"последнее сообщение раньше первого",IF(E208="Оплачено",IF(OR(NOT(ISNUMBER(F208)),NOT(ISNUMBER(G208))),"нет даты или суммы оплаты",IF(F208&lt;A208,"оплата раньше первого сообщения","")),IF(OR(F208&lt;&gt;"",G208&lt;&gt;""),"оплата указана, а этап не «Оплачено»",""))))))))))</f>
        <v/>
      </c>
      <c r="S208">
        <f>IF(R208="",0,1)</f>
        <v>0.0</v>
      </c>
    </row>
    <row r="209">
      <c r="A209" s="2" t="n"/>
      <c r="B209" s="3" t="n"/>
      <c r="C209" s="3" t="n"/>
      <c r="D209" s="3" t="n"/>
      <c r="E209" s="3" t="n"/>
      <c r="F209" s="2" t="n"/>
      <c r="G209" s="3" t="n"/>
      <c r="H209" s="3" t="n"/>
      <c r="I209" s="2" t="n"/>
      <c r="J209" s="3" t="n"/>
      <c r="K209">
        <f>IF(AND(ISNUMBER(A209),A209&gt;=Вводные!$B$3,A209&lt;=Вводные!$B$4),1,0)</f>
        <v>0.0</v>
      </c>
      <c r="L209">
        <f>IF(AND(K209=1,B209&lt;&gt;"",COUNTIFS(B$2:B209,B209,K$2:K209,1)=1),1,0)</f>
        <v>0.0</v>
      </c>
      <c r="M209">
        <f>IF(OR(L209=0,COUNTIF(Сводка!$A$5:$A$9,E209)=0),0,IF(AND(E209="Оплачено",ISNUMBER(F209),F209&gt;Вводные!$B$4),4,MATCH(E209,Сводка!$A$5:$A$9,0)))</f>
        <v>0.0</v>
      </c>
      <c r="N209">
        <f>IF(M209=5,1,0)</f>
        <v>0.0</v>
      </c>
      <c r="O209" t="str">
        <f>IF(L209=0,"",IF(D209&lt;=Вводные!$B$7,"быстро","медленно"))</f>
        <v/>
      </c>
      <c r="P209">
        <f>IF(AND(L209=1,M209&lt;5,H209="мы",ISNUMBER(I209),I209&lt;=Вводные!$B$4-Вводные!$B$5,I209&gt;=Вводные!$B$4-Вводные!$B$6),1,0)</f>
        <v>0.0</v>
      </c>
      <c r="Q209">
        <f>IF(AND(L209=1,M209&lt;5,H209="клиент",ISNUMBER(I209),I209&lt;=Вводные!$B$4),1,0)</f>
        <v>0.0</v>
      </c>
      <c r="R209" t="str">
        <f>IF(A209="","",IF(NOT(ISNUMBER(A209)),"дата не распознана",IF(OR(B209="",C209="",NOT(ISNUMBER(D209)),E209="",H209="",NOT(ISNUMBER(I209))),"пустое поле",IF(COUNTIF(Сводка!$A$16:$A$18,C209)=0,"неизвестный канал",IF(COUNTIF(Сводка!$A$5:$A$9,E209)=0,"неизвестный этап",IF(AND(H209&lt;&gt;"мы",H209&lt;&gt;"клиент"),"последним написал: мы или клиент",IF(D209&lt;0,"время ответа меньше нуля",IF(I209&lt;A209,"последнее сообщение раньше первого",IF(E209="Оплачено",IF(OR(NOT(ISNUMBER(F209)),NOT(ISNUMBER(G209))),"нет даты или суммы оплаты",IF(F209&lt;A209,"оплата раньше первого сообщения","")),IF(OR(F209&lt;&gt;"",G209&lt;&gt;""),"оплата указана, а этап не «Оплачено»",""))))))))))</f>
        <v/>
      </c>
      <c r="S209">
        <f>IF(R209="",0,1)</f>
        <v>0.0</v>
      </c>
    </row>
    <row r="210">
      <c r="A210" s="2" t="n"/>
      <c r="B210" s="3" t="n"/>
      <c r="C210" s="3" t="n"/>
      <c r="D210" s="3" t="n"/>
      <c r="E210" s="3" t="n"/>
      <c r="F210" s="2" t="n"/>
      <c r="G210" s="3" t="n"/>
      <c r="H210" s="3" t="n"/>
      <c r="I210" s="2" t="n"/>
      <c r="J210" s="3" t="n"/>
      <c r="K210">
        <f>IF(AND(ISNUMBER(A210),A210&gt;=Вводные!$B$3,A210&lt;=Вводные!$B$4),1,0)</f>
        <v>0.0</v>
      </c>
      <c r="L210">
        <f>IF(AND(K210=1,B210&lt;&gt;"",COUNTIFS(B$2:B210,B210,K$2:K210,1)=1),1,0)</f>
        <v>0.0</v>
      </c>
      <c r="M210">
        <f>IF(OR(L210=0,COUNTIF(Сводка!$A$5:$A$9,E210)=0),0,IF(AND(E210="Оплачено",ISNUMBER(F210),F210&gt;Вводные!$B$4),4,MATCH(E210,Сводка!$A$5:$A$9,0)))</f>
        <v>0.0</v>
      </c>
      <c r="N210">
        <f>IF(M210=5,1,0)</f>
        <v>0.0</v>
      </c>
      <c r="O210" t="str">
        <f>IF(L210=0,"",IF(D210&lt;=Вводные!$B$7,"быстро","медленно"))</f>
        <v/>
      </c>
      <c r="P210">
        <f>IF(AND(L210=1,M210&lt;5,H210="мы",ISNUMBER(I210),I210&lt;=Вводные!$B$4-Вводные!$B$5,I210&gt;=Вводные!$B$4-Вводные!$B$6),1,0)</f>
        <v>0.0</v>
      </c>
      <c r="Q210">
        <f>IF(AND(L210=1,M210&lt;5,H210="клиент",ISNUMBER(I210),I210&lt;=Вводные!$B$4),1,0)</f>
        <v>0.0</v>
      </c>
      <c r="R210" t="str">
        <f>IF(A210="","",IF(NOT(ISNUMBER(A210)),"дата не распознана",IF(OR(B210="",C210="",NOT(ISNUMBER(D210)),E210="",H210="",NOT(ISNUMBER(I210))),"пустое поле",IF(COUNTIF(Сводка!$A$16:$A$18,C210)=0,"неизвестный канал",IF(COUNTIF(Сводка!$A$5:$A$9,E210)=0,"неизвестный этап",IF(AND(H210&lt;&gt;"мы",H210&lt;&gt;"клиент"),"последним написал: мы или клиент",IF(D210&lt;0,"время ответа меньше нуля",IF(I210&lt;A210,"последнее сообщение раньше первого",IF(E210="Оплачено",IF(OR(NOT(ISNUMBER(F210)),NOT(ISNUMBER(G210))),"нет даты или суммы оплаты",IF(F210&lt;A210,"оплата раньше первого сообщения","")),IF(OR(F210&lt;&gt;"",G210&lt;&gt;""),"оплата указана, а этап не «Оплачено»",""))))))))))</f>
        <v/>
      </c>
      <c r="S210">
        <f>IF(R210="",0,1)</f>
        <v>0.0</v>
      </c>
    </row>
    <row r="211">
      <c r="A211" s="2" t="n"/>
      <c r="B211" s="3" t="n"/>
      <c r="C211" s="3" t="n"/>
      <c r="D211" s="3" t="n"/>
      <c r="E211" s="3" t="n"/>
      <c r="F211" s="2" t="n"/>
      <c r="G211" s="3" t="n"/>
      <c r="H211" s="3" t="n"/>
      <c r="I211" s="2" t="n"/>
      <c r="J211" s="3" t="n"/>
      <c r="K211">
        <f>IF(AND(ISNUMBER(A211),A211&gt;=Вводные!$B$3,A211&lt;=Вводные!$B$4),1,0)</f>
        <v>0.0</v>
      </c>
      <c r="L211">
        <f>IF(AND(K211=1,B211&lt;&gt;"",COUNTIFS(B$2:B211,B211,K$2:K211,1)=1),1,0)</f>
        <v>0.0</v>
      </c>
      <c r="M211">
        <f>IF(OR(L211=0,COUNTIF(Сводка!$A$5:$A$9,E211)=0),0,IF(AND(E211="Оплачено",ISNUMBER(F211),F211&gt;Вводные!$B$4),4,MATCH(E211,Сводка!$A$5:$A$9,0)))</f>
        <v>0.0</v>
      </c>
      <c r="N211">
        <f>IF(M211=5,1,0)</f>
        <v>0.0</v>
      </c>
      <c r="O211" t="str">
        <f>IF(L211=0,"",IF(D211&lt;=Вводные!$B$7,"быстро","медленно"))</f>
        <v/>
      </c>
      <c r="P211">
        <f>IF(AND(L211=1,M211&lt;5,H211="мы",ISNUMBER(I211),I211&lt;=Вводные!$B$4-Вводные!$B$5,I211&gt;=Вводные!$B$4-Вводные!$B$6),1,0)</f>
        <v>0.0</v>
      </c>
      <c r="Q211">
        <f>IF(AND(L211=1,M211&lt;5,H211="клиент",ISNUMBER(I211),I211&lt;=Вводные!$B$4),1,0)</f>
        <v>0.0</v>
      </c>
      <c r="R211" t="str">
        <f>IF(A211="","",IF(NOT(ISNUMBER(A211)),"дата не распознана",IF(OR(B211="",C211="",NOT(ISNUMBER(D211)),E211="",H211="",NOT(ISNUMBER(I211))),"пустое поле",IF(COUNTIF(Сводка!$A$16:$A$18,C211)=0,"неизвестный канал",IF(COUNTIF(Сводка!$A$5:$A$9,E211)=0,"неизвестный этап",IF(AND(H211&lt;&gt;"мы",H211&lt;&gt;"клиент"),"последним написал: мы или клиент",IF(D211&lt;0,"время ответа меньше нуля",IF(I211&lt;A211,"последнее сообщение раньше первого",IF(E211="Оплачено",IF(OR(NOT(ISNUMBER(F211)),NOT(ISNUMBER(G211))),"нет даты или суммы оплаты",IF(F211&lt;A211,"оплата раньше первого сообщения","")),IF(OR(F211&lt;&gt;"",G211&lt;&gt;""),"оплата указана, а этап не «Оплачено»",""))))))))))</f>
        <v/>
      </c>
      <c r="S211">
        <f>IF(R211="",0,1)</f>
        <v>0.0</v>
      </c>
    </row>
    <row r="212">
      <c r="A212" s="2" t="n"/>
      <c r="B212" s="3" t="n"/>
      <c r="C212" s="3" t="n"/>
      <c r="D212" s="3" t="n"/>
      <c r="E212" s="3" t="n"/>
      <c r="F212" s="2" t="n"/>
      <c r="G212" s="3" t="n"/>
      <c r="H212" s="3" t="n"/>
      <c r="I212" s="2" t="n"/>
      <c r="J212" s="3" t="n"/>
      <c r="K212">
        <f>IF(AND(ISNUMBER(A212),A212&gt;=Вводные!$B$3,A212&lt;=Вводные!$B$4),1,0)</f>
        <v>0.0</v>
      </c>
      <c r="L212">
        <f>IF(AND(K212=1,B212&lt;&gt;"",COUNTIFS(B$2:B212,B212,K$2:K212,1)=1),1,0)</f>
        <v>0.0</v>
      </c>
      <c r="M212">
        <f>IF(OR(L212=0,COUNTIF(Сводка!$A$5:$A$9,E212)=0),0,IF(AND(E212="Оплачено",ISNUMBER(F212),F212&gt;Вводные!$B$4),4,MATCH(E212,Сводка!$A$5:$A$9,0)))</f>
        <v>0.0</v>
      </c>
      <c r="N212">
        <f>IF(M212=5,1,0)</f>
        <v>0.0</v>
      </c>
      <c r="O212" t="str">
        <f>IF(L212=0,"",IF(D212&lt;=Вводные!$B$7,"быстро","медленно"))</f>
        <v/>
      </c>
      <c r="P212">
        <f>IF(AND(L212=1,M212&lt;5,H212="мы",ISNUMBER(I212),I212&lt;=Вводные!$B$4-Вводные!$B$5,I212&gt;=Вводные!$B$4-Вводные!$B$6),1,0)</f>
        <v>0.0</v>
      </c>
      <c r="Q212">
        <f>IF(AND(L212=1,M212&lt;5,H212="клиент",ISNUMBER(I212),I212&lt;=Вводные!$B$4),1,0)</f>
        <v>0.0</v>
      </c>
      <c r="R212" t="str">
        <f>IF(A212="","",IF(NOT(ISNUMBER(A212)),"дата не распознана",IF(OR(B212="",C212="",NOT(ISNUMBER(D212)),E212="",H212="",NOT(ISNUMBER(I212))),"пустое поле",IF(COUNTIF(Сводка!$A$16:$A$18,C212)=0,"неизвестный канал",IF(COUNTIF(Сводка!$A$5:$A$9,E212)=0,"неизвестный этап",IF(AND(H212&lt;&gt;"мы",H212&lt;&gt;"клиент"),"последним написал: мы или клиент",IF(D212&lt;0,"время ответа меньше нуля",IF(I212&lt;A212,"последнее сообщение раньше первого",IF(E212="Оплачено",IF(OR(NOT(ISNUMBER(F212)),NOT(ISNUMBER(G212))),"нет даты или суммы оплаты",IF(F212&lt;A212,"оплата раньше первого сообщения","")),IF(OR(F212&lt;&gt;"",G212&lt;&gt;""),"оплата указана, а этап не «Оплачено»",""))))))))))</f>
        <v/>
      </c>
      <c r="S212">
        <f>IF(R212="",0,1)</f>
        <v>0.0</v>
      </c>
    </row>
    <row r="213">
      <c r="A213" s="2" t="n"/>
      <c r="B213" s="3" t="n"/>
      <c r="C213" s="3" t="n"/>
      <c r="D213" s="3" t="n"/>
      <c r="E213" s="3" t="n"/>
      <c r="F213" s="2" t="n"/>
      <c r="G213" s="3" t="n"/>
      <c r="H213" s="3" t="n"/>
      <c r="I213" s="2" t="n"/>
      <c r="J213" s="3" t="n"/>
      <c r="K213">
        <f>IF(AND(ISNUMBER(A213),A213&gt;=Вводные!$B$3,A213&lt;=Вводные!$B$4),1,0)</f>
        <v>0.0</v>
      </c>
      <c r="L213">
        <f>IF(AND(K213=1,B213&lt;&gt;"",COUNTIFS(B$2:B213,B213,K$2:K213,1)=1),1,0)</f>
        <v>0.0</v>
      </c>
      <c r="M213">
        <f>IF(OR(L213=0,COUNTIF(Сводка!$A$5:$A$9,E213)=0),0,IF(AND(E213="Оплачено",ISNUMBER(F213),F213&gt;Вводные!$B$4),4,MATCH(E213,Сводка!$A$5:$A$9,0)))</f>
        <v>0.0</v>
      </c>
      <c r="N213">
        <f>IF(M213=5,1,0)</f>
        <v>0.0</v>
      </c>
      <c r="O213" t="str">
        <f>IF(L213=0,"",IF(D213&lt;=Вводные!$B$7,"быстро","медленно"))</f>
        <v/>
      </c>
      <c r="P213">
        <f>IF(AND(L213=1,M213&lt;5,H213="мы",ISNUMBER(I213),I213&lt;=Вводные!$B$4-Вводные!$B$5,I213&gt;=Вводные!$B$4-Вводные!$B$6),1,0)</f>
        <v>0.0</v>
      </c>
      <c r="Q213">
        <f>IF(AND(L213=1,M213&lt;5,H213="клиент",ISNUMBER(I213),I213&lt;=Вводные!$B$4),1,0)</f>
        <v>0.0</v>
      </c>
      <c r="R213" t="str">
        <f>IF(A213="","",IF(NOT(ISNUMBER(A213)),"дата не распознана",IF(OR(B213="",C213="",NOT(ISNUMBER(D213)),E213="",H213="",NOT(ISNUMBER(I213))),"пустое поле",IF(COUNTIF(Сводка!$A$16:$A$18,C213)=0,"неизвестный канал",IF(COUNTIF(Сводка!$A$5:$A$9,E213)=0,"неизвестный этап",IF(AND(H213&lt;&gt;"мы",H213&lt;&gt;"клиент"),"последним написал: мы или клиент",IF(D213&lt;0,"время ответа меньше нуля",IF(I213&lt;A213,"последнее сообщение раньше первого",IF(E213="Оплачено",IF(OR(NOT(ISNUMBER(F213)),NOT(ISNUMBER(G213))),"нет даты или суммы оплаты",IF(F213&lt;A213,"оплата раньше первого сообщения","")),IF(OR(F213&lt;&gt;"",G213&lt;&gt;""),"оплата указана, а этап не «Оплачено»",""))))))))))</f>
        <v/>
      </c>
      <c r="S213">
        <f>IF(R213="",0,1)</f>
        <v>0.0</v>
      </c>
    </row>
    <row r="214">
      <c r="A214" s="2" t="n"/>
      <c r="B214" s="3" t="n"/>
      <c r="C214" s="3" t="n"/>
      <c r="D214" s="3" t="n"/>
      <c r="E214" s="3" t="n"/>
      <c r="F214" s="2" t="n"/>
      <c r="G214" s="3" t="n"/>
      <c r="H214" s="3" t="n"/>
      <c r="I214" s="2" t="n"/>
      <c r="J214" s="3" t="n"/>
      <c r="K214">
        <f>IF(AND(ISNUMBER(A214),A214&gt;=Вводные!$B$3,A214&lt;=Вводные!$B$4),1,0)</f>
        <v>0.0</v>
      </c>
      <c r="L214">
        <f>IF(AND(K214=1,B214&lt;&gt;"",COUNTIFS(B$2:B214,B214,K$2:K214,1)=1),1,0)</f>
        <v>0.0</v>
      </c>
      <c r="M214">
        <f>IF(OR(L214=0,COUNTIF(Сводка!$A$5:$A$9,E214)=0),0,IF(AND(E214="Оплачено",ISNUMBER(F214),F214&gt;Вводные!$B$4),4,MATCH(E214,Сводка!$A$5:$A$9,0)))</f>
        <v>0.0</v>
      </c>
      <c r="N214">
        <f>IF(M214=5,1,0)</f>
        <v>0.0</v>
      </c>
      <c r="O214" t="str">
        <f>IF(L214=0,"",IF(D214&lt;=Вводные!$B$7,"быстро","медленно"))</f>
        <v/>
      </c>
      <c r="P214">
        <f>IF(AND(L214=1,M214&lt;5,H214="мы",ISNUMBER(I214),I214&lt;=Вводные!$B$4-Вводные!$B$5,I214&gt;=Вводные!$B$4-Вводные!$B$6),1,0)</f>
        <v>0.0</v>
      </c>
      <c r="Q214">
        <f>IF(AND(L214=1,M214&lt;5,H214="клиент",ISNUMBER(I214),I214&lt;=Вводные!$B$4),1,0)</f>
        <v>0.0</v>
      </c>
      <c r="R214" t="str">
        <f>IF(A214="","",IF(NOT(ISNUMBER(A214)),"дата не распознана",IF(OR(B214="",C214="",NOT(ISNUMBER(D214)),E214="",H214="",NOT(ISNUMBER(I214))),"пустое поле",IF(COUNTIF(Сводка!$A$16:$A$18,C214)=0,"неизвестный канал",IF(COUNTIF(Сводка!$A$5:$A$9,E214)=0,"неизвестный этап",IF(AND(H214&lt;&gt;"мы",H214&lt;&gt;"клиент"),"последним написал: мы или клиент",IF(D214&lt;0,"время ответа меньше нуля",IF(I214&lt;A214,"последнее сообщение раньше первого",IF(E214="Оплачено",IF(OR(NOT(ISNUMBER(F214)),NOT(ISNUMBER(G214))),"нет даты или суммы оплаты",IF(F214&lt;A214,"оплата раньше первого сообщения","")),IF(OR(F214&lt;&gt;"",G214&lt;&gt;""),"оплата указана, а этап не «Оплачено»",""))))))))))</f>
        <v/>
      </c>
      <c r="S214">
        <f>IF(R214="",0,1)</f>
        <v>0.0</v>
      </c>
    </row>
    <row r="215">
      <c r="A215" s="2" t="n"/>
      <c r="B215" s="3" t="n"/>
      <c r="C215" s="3" t="n"/>
      <c r="D215" s="3" t="n"/>
      <c r="E215" s="3" t="n"/>
      <c r="F215" s="2" t="n"/>
      <c r="G215" s="3" t="n"/>
      <c r="H215" s="3" t="n"/>
      <c r="I215" s="2" t="n"/>
      <c r="J215" s="3" t="n"/>
      <c r="K215">
        <f>IF(AND(ISNUMBER(A215),A215&gt;=Вводные!$B$3,A215&lt;=Вводные!$B$4),1,0)</f>
        <v>0.0</v>
      </c>
      <c r="L215">
        <f>IF(AND(K215=1,B215&lt;&gt;"",COUNTIFS(B$2:B215,B215,K$2:K215,1)=1),1,0)</f>
        <v>0.0</v>
      </c>
      <c r="M215">
        <f>IF(OR(L215=0,COUNTIF(Сводка!$A$5:$A$9,E215)=0),0,IF(AND(E215="Оплачено",ISNUMBER(F215),F215&gt;Вводные!$B$4),4,MATCH(E215,Сводка!$A$5:$A$9,0)))</f>
        <v>0.0</v>
      </c>
      <c r="N215">
        <f>IF(M215=5,1,0)</f>
        <v>0.0</v>
      </c>
      <c r="O215" t="str">
        <f>IF(L215=0,"",IF(D215&lt;=Вводные!$B$7,"быстро","медленно"))</f>
        <v/>
      </c>
      <c r="P215">
        <f>IF(AND(L215=1,M215&lt;5,H215="мы",ISNUMBER(I215),I215&lt;=Вводные!$B$4-Вводные!$B$5,I215&gt;=Вводные!$B$4-Вводные!$B$6),1,0)</f>
        <v>0.0</v>
      </c>
      <c r="Q215">
        <f>IF(AND(L215=1,M215&lt;5,H215="клиент",ISNUMBER(I215),I215&lt;=Вводные!$B$4),1,0)</f>
        <v>0.0</v>
      </c>
      <c r="R215" t="str">
        <f>IF(A215="","",IF(NOT(ISNUMBER(A215)),"дата не распознана",IF(OR(B215="",C215="",NOT(ISNUMBER(D215)),E215="",H215="",NOT(ISNUMBER(I215))),"пустое поле",IF(COUNTIF(Сводка!$A$16:$A$18,C215)=0,"неизвестный канал",IF(COUNTIF(Сводка!$A$5:$A$9,E215)=0,"неизвестный этап",IF(AND(H215&lt;&gt;"мы",H215&lt;&gt;"клиент"),"последним написал: мы или клиент",IF(D215&lt;0,"время ответа меньше нуля",IF(I215&lt;A215,"последнее сообщение раньше первого",IF(E215="Оплачено",IF(OR(NOT(ISNUMBER(F215)),NOT(ISNUMBER(G215))),"нет даты или суммы оплаты",IF(F215&lt;A215,"оплата раньше первого сообщения","")),IF(OR(F215&lt;&gt;"",G215&lt;&gt;""),"оплата указана, а этап не «Оплачено»",""))))))))))</f>
        <v/>
      </c>
      <c r="S215">
        <f>IF(R215="",0,1)</f>
        <v>0.0</v>
      </c>
    </row>
    <row r="216">
      <c r="A216" s="2" t="n"/>
      <c r="B216" s="3" t="n"/>
      <c r="C216" s="3" t="n"/>
      <c r="D216" s="3" t="n"/>
      <c r="E216" s="3" t="n"/>
      <c r="F216" s="2" t="n"/>
      <c r="G216" s="3" t="n"/>
      <c r="H216" s="3" t="n"/>
      <c r="I216" s="2" t="n"/>
      <c r="J216" s="3" t="n"/>
      <c r="K216">
        <f>IF(AND(ISNUMBER(A216),A216&gt;=Вводные!$B$3,A216&lt;=Вводные!$B$4),1,0)</f>
        <v>0.0</v>
      </c>
      <c r="L216">
        <f>IF(AND(K216=1,B216&lt;&gt;"",COUNTIFS(B$2:B216,B216,K$2:K216,1)=1),1,0)</f>
        <v>0.0</v>
      </c>
      <c r="M216">
        <f>IF(OR(L216=0,COUNTIF(Сводка!$A$5:$A$9,E216)=0),0,IF(AND(E216="Оплачено",ISNUMBER(F216),F216&gt;Вводные!$B$4),4,MATCH(E216,Сводка!$A$5:$A$9,0)))</f>
        <v>0.0</v>
      </c>
      <c r="N216">
        <f>IF(M216=5,1,0)</f>
        <v>0.0</v>
      </c>
      <c r="O216" t="str">
        <f>IF(L216=0,"",IF(D216&lt;=Вводные!$B$7,"быстро","медленно"))</f>
        <v/>
      </c>
      <c r="P216">
        <f>IF(AND(L216=1,M216&lt;5,H216="мы",ISNUMBER(I216),I216&lt;=Вводные!$B$4-Вводные!$B$5,I216&gt;=Вводные!$B$4-Вводные!$B$6),1,0)</f>
        <v>0.0</v>
      </c>
      <c r="Q216">
        <f>IF(AND(L216=1,M216&lt;5,H216="клиент",ISNUMBER(I216),I216&lt;=Вводные!$B$4),1,0)</f>
        <v>0.0</v>
      </c>
      <c r="R216" t="str">
        <f>IF(A216="","",IF(NOT(ISNUMBER(A216)),"дата не распознана",IF(OR(B216="",C216="",NOT(ISNUMBER(D216)),E216="",H216="",NOT(ISNUMBER(I216))),"пустое поле",IF(COUNTIF(Сводка!$A$16:$A$18,C216)=0,"неизвестный канал",IF(COUNTIF(Сводка!$A$5:$A$9,E216)=0,"неизвестный этап",IF(AND(H216&lt;&gt;"мы",H216&lt;&gt;"клиент"),"последним написал: мы или клиент",IF(D216&lt;0,"время ответа меньше нуля",IF(I216&lt;A216,"последнее сообщение раньше первого",IF(E216="Оплачено",IF(OR(NOT(ISNUMBER(F216)),NOT(ISNUMBER(G216))),"нет даты или суммы оплаты",IF(F216&lt;A216,"оплата раньше первого сообщения","")),IF(OR(F216&lt;&gt;"",G216&lt;&gt;""),"оплата указана, а этап не «Оплачено»",""))))))))))</f>
        <v/>
      </c>
      <c r="S216">
        <f>IF(R216="",0,1)</f>
        <v>0.0</v>
      </c>
    </row>
    <row r="217">
      <c r="A217" s="2" t="n"/>
      <c r="B217" s="3" t="n"/>
      <c r="C217" s="3" t="n"/>
      <c r="D217" s="3" t="n"/>
      <c r="E217" s="3" t="n"/>
      <c r="F217" s="2" t="n"/>
      <c r="G217" s="3" t="n"/>
      <c r="H217" s="3" t="n"/>
      <c r="I217" s="2" t="n"/>
      <c r="J217" s="3" t="n"/>
      <c r="K217">
        <f>IF(AND(ISNUMBER(A217),A217&gt;=Вводные!$B$3,A217&lt;=Вводные!$B$4),1,0)</f>
        <v>0.0</v>
      </c>
      <c r="L217">
        <f>IF(AND(K217=1,B217&lt;&gt;"",COUNTIFS(B$2:B217,B217,K$2:K217,1)=1),1,0)</f>
        <v>0.0</v>
      </c>
      <c r="M217">
        <f>IF(OR(L217=0,COUNTIF(Сводка!$A$5:$A$9,E217)=0),0,IF(AND(E217="Оплачено",ISNUMBER(F217),F217&gt;Вводные!$B$4),4,MATCH(E217,Сводка!$A$5:$A$9,0)))</f>
        <v>0.0</v>
      </c>
      <c r="N217">
        <f>IF(M217=5,1,0)</f>
        <v>0.0</v>
      </c>
      <c r="O217" t="str">
        <f>IF(L217=0,"",IF(D217&lt;=Вводные!$B$7,"быстро","медленно"))</f>
        <v/>
      </c>
      <c r="P217">
        <f>IF(AND(L217=1,M217&lt;5,H217="мы",ISNUMBER(I217),I217&lt;=Вводные!$B$4-Вводные!$B$5,I217&gt;=Вводные!$B$4-Вводные!$B$6),1,0)</f>
        <v>0.0</v>
      </c>
      <c r="Q217">
        <f>IF(AND(L217=1,M217&lt;5,H217="клиент",ISNUMBER(I217),I217&lt;=Вводные!$B$4),1,0)</f>
        <v>0.0</v>
      </c>
      <c r="R217" t="str">
        <f>IF(A217="","",IF(NOT(ISNUMBER(A217)),"дата не распознана",IF(OR(B217="",C217="",NOT(ISNUMBER(D217)),E217="",H217="",NOT(ISNUMBER(I217))),"пустое поле",IF(COUNTIF(Сводка!$A$16:$A$18,C217)=0,"неизвестный канал",IF(COUNTIF(Сводка!$A$5:$A$9,E217)=0,"неизвестный этап",IF(AND(H217&lt;&gt;"мы",H217&lt;&gt;"клиент"),"последним написал: мы или клиент",IF(D217&lt;0,"время ответа меньше нуля",IF(I217&lt;A217,"последнее сообщение раньше первого",IF(E217="Оплачено",IF(OR(NOT(ISNUMBER(F217)),NOT(ISNUMBER(G217))),"нет даты или суммы оплаты",IF(F217&lt;A217,"оплата раньше первого сообщения","")),IF(OR(F217&lt;&gt;"",G217&lt;&gt;""),"оплата указана, а этап не «Оплачено»",""))))))))))</f>
        <v/>
      </c>
      <c r="S217">
        <f>IF(R217="",0,1)</f>
        <v>0.0</v>
      </c>
    </row>
    <row r="218">
      <c r="A218" s="2" t="n"/>
      <c r="B218" s="3" t="n"/>
      <c r="C218" s="3" t="n"/>
      <c r="D218" s="3" t="n"/>
      <c r="E218" s="3" t="n"/>
      <c r="F218" s="2" t="n"/>
      <c r="G218" s="3" t="n"/>
      <c r="H218" s="3" t="n"/>
      <c r="I218" s="2" t="n"/>
      <c r="J218" s="3" t="n"/>
      <c r="K218">
        <f>IF(AND(ISNUMBER(A218),A218&gt;=Вводные!$B$3,A218&lt;=Вводные!$B$4),1,0)</f>
        <v>0.0</v>
      </c>
      <c r="L218">
        <f>IF(AND(K218=1,B218&lt;&gt;"",COUNTIFS(B$2:B218,B218,K$2:K218,1)=1),1,0)</f>
        <v>0.0</v>
      </c>
      <c r="M218">
        <f>IF(OR(L218=0,COUNTIF(Сводка!$A$5:$A$9,E218)=0),0,IF(AND(E218="Оплачено",ISNUMBER(F218),F218&gt;Вводные!$B$4),4,MATCH(E218,Сводка!$A$5:$A$9,0)))</f>
        <v>0.0</v>
      </c>
      <c r="N218">
        <f>IF(M218=5,1,0)</f>
        <v>0.0</v>
      </c>
      <c r="O218" t="str">
        <f>IF(L218=0,"",IF(D218&lt;=Вводные!$B$7,"быстро","медленно"))</f>
        <v/>
      </c>
      <c r="P218">
        <f>IF(AND(L218=1,M218&lt;5,H218="мы",ISNUMBER(I218),I218&lt;=Вводные!$B$4-Вводные!$B$5,I218&gt;=Вводные!$B$4-Вводные!$B$6),1,0)</f>
        <v>0.0</v>
      </c>
      <c r="Q218">
        <f>IF(AND(L218=1,M218&lt;5,H218="клиент",ISNUMBER(I218),I218&lt;=Вводные!$B$4),1,0)</f>
        <v>0.0</v>
      </c>
      <c r="R218" t="str">
        <f>IF(A218="","",IF(NOT(ISNUMBER(A218)),"дата не распознана",IF(OR(B218="",C218="",NOT(ISNUMBER(D218)),E218="",H218="",NOT(ISNUMBER(I218))),"пустое поле",IF(COUNTIF(Сводка!$A$16:$A$18,C218)=0,"неизвестный канал",IF(COUNTIF(Сводка!$A$5:$A$9,E218)=0,"неизвестный этап",IF(AND(H218&lt;&gt;"мы",H218&lt;&gt;"клиент"),"последним написал: мы или клиент",IF(D218&lt;0,"время ответа меньше нуля",IF(I218&lt;A218,"последнее сообщение раньше первого",IF(E218="Оплачено",IF(OR(NOT(ISNUMBER(F218)),NOT(ISNUMBER(G218))),"нет даты или суммы оплаты",IF(F218&lt;A218,"оплата раньше первого сообщения","")),IF(OR(F218&lt;&gt;"",G218&lt;&gt;""),"оплата указана, а этап не «Оплачено»",""))))))))))</f>
        <v/>
      </c>
      <c r="S218">
        <f>IF(R218="",0,1)</f>
        <v>0.0</v>
      </c>
    </row>
    <row r="219">
      <c r="A219" s="2" t="n"/>
      <c r="B219" s="3" t="n"/>
      <c r="C219" s="3" t="n"/>
      <c r="D219" s="3" t="n"/>
      <c r="E219" s="3" t="n"/>
      <c r="F219" s="2" t="n"/>
      <c r="G219" s="3" t="n"/>
      <c r="H219" s="3" t="n"/>
      <c r="I219" s="2" t="n"/>
      <c r="J219" s="3" t="n"/>
      <c r="K219">
        <f>IF(AND(ISNUMBER(A219),A219&gt;=Вводные!$B$3,A219&lt;=Вводные!$B$4),1,0)</f>
        <v>0.0</v>
      </c>
      <c r="L219">
        <f>IF(AND(K219=1,B219&lt;&gt;"",COUNTIFS(B$2:B219,B219,K$2:K219,1)=1),1,0)</f>
        <v>0.0</v>
      </c>
      <c r="M219">
        <f>IF(OR(L219=0,COUNTIF(Сводка!$A$5:$A$9,E219)=0),0,IF(AND(E219="Оплачено",ISNUMBER(F219),F219&gt;Вводные!$B$4),4,MATCH(E219,Сводка!$A$5:$A$9,0)))</f>
        <v>0.0</v>
      </c>
      <c r="N219">
        <f>IF(M219=5,1,0)</f>
        <v>0.0</v>
      </c>
      <c r="O219" t="str">
        <f>IF(L219=0,"",IF(D219&lt;=Вводные!$B$7,"быстро","медленно"))</f>
        <v/>
      </c>
      <c r="P219">
        <f>IF(AND(L219=1,M219&lt;5,H219="мы",ISNUMBER(I219),I219&lt;=Вводные!$B$4-Вводные!$B$5,I219&gt;=Вводные!$B$4-Вводные!$B$6),1,0)</f>
        <v>0.0</v>
      </c>
      <c r="Q219">
        <f>IF(AND(L219=1,M219&lt;5,H219="клиент",ISNUMBER(I219),I219&lt;=Вводные!$B$4),1,0)</f>
        <v>0.0</v>
      </c>
      <c r="R219" t="str">
        <f>IF(A219="","",IF(NOT(ISNUMBER(A219)),"дата не распознана",IF(OR(B219="",C219="",NOT(ISNUMBER(D219)),E219="",H219="",NOT(ISNUMBER(I219))),"пустое поле",IF(COUNTIF(Сводка!$A$16:$A$18,C219)=0,"неизвестный канал",IF(COUNTIF(Сводка!$A$5:$A$9,E219)=0,"неизвестный этап",IF(AND(H219&lt;&gt;"мы",H219&lt;&gt;"клиент"),"последним написал: мы или клиент",IF(D219&lt;0,"время ответа меньше нуля",IF(I219&lt;A219,"последнее сообщение раньше первого",IF(E219="Оплачено",IF(OR(NOT(ISNUMBER(F219)),NOT(ISNUMBER(G219))),"нет даты или суммы оплаты",IF(F219&lt;A219,"оплата раньше первого сообщения","")),IF(OR(F219&lt;&gt;"",G219&lt;&gt;""),"оплата указана, а этап не «Оплачено»",""))))))))))</f>
        <v/>
      </c>
      <c r="S219">
        <f>IF(R219="",0,1)</f>
        <v>0.0</v>
      </c>
    </row>
    <row r="220">
      <c r="A220" s="2" t="n"/>
      <c r="B220" s="3" t="n"/>
      <c r="C220" s="3" t="n"/>
      <c r="D220" s="3" t="n"/>
      <c r="E220" s="3" t="n"/>
      <c r="F220" s="2" t="n"/>
      <c r="G220" s="3" t="n"/>
      <c r="H220" s="3" t="n"/>
      <c r="I220" s="2" t="n"/>
      <c r="J220" s="3" t="n"/>
      <c r="K220">
        <f>IF(AND(ISNUMBER(A220),A220&gt;=Вводные!$B$3,A220&lt;=Вводные!$B$4),1,0)</f>
        <v>0.0</v>
      </c>
      <c r="L220">
        <f>IF(AND(K220=1,B220&lt;&gt;"",COUNTIFS(B$2:B220,B220,K$2:K220,1)=1),1,0)</f>
        <v>0.0</v>
      </c>
      <c r="M220">
        <f>IF(OR(L220=0,COUNTIF(Сводка!$A$5:$A$9,E220)=0),0,IF(AND(E220="Оплачено",ISNUMBER(F220),F220&gt;Вводные!$B$4),4,MATCH(E220,Сводка!$A$5:$A$9,0)))</f>
        <v>0.0</v>
      </c>
      <c r="N220">
        <f>IF(M220=5,1,0)</f>
        <v>0.0</v>
      </c>
      <c r="O220" t="str">
        <f>IF(L220=0,"",IF(D220&lt;=Вводные!$B$7,"быстро","медленно"))</f>
        <v/>
      </c>
      <c r="P220">
        <f>IF(AND(L220=1,M220&lt;5,H220="мы",ISNUMBER(I220),I220&lt;=Вводные!$B$4-Вводные!$B$5,I220&gt;=Вводные!$B$4-Вводные!$B$6),1,0)</f>
        <v>0.0</v>
      </c>
      <c r="Q220">
        <f>IF(AND(L220=1,M220&lt;5,H220="клиент",ISNUMBER(I220),I220&lt;=Вводные!$B$4),1,0)</f>
        <v>0.0</v>
      </c>
      <c r="R220" t="str">
        <f>IF(A220="","",IF(NOT(ISNUMBER(A220)),"дата не распознана",IF(OR(B220="",C220="",NOT(ISNUMBER(D220)),E220="",H220="",NOT(ISNUMBER(I220))),"пустое поле",IF(COUNTIF(Сводка!$A$16:$A$18,C220)=0,"неизвестный канал",IF(COUNTIF(Сводка!$A$5:$A$9,E220)=0,"неизвестный этап",IF(AND(H220&lt;&gt;"мы",H220&lt;&gt;"клиент"),"последним написал: мы или клиент",IF(D220&lt;0,"время ответа меньше нуля",IF(I220&lt;A220,"последнее сообщение раньше первого",IF(E220="Оплачено",IF(OR(NOT(ISNUMBER(F220)),NOT(ISNUMBER(G220))),"нет даты или суммы оплаты",IF(F220&lt;A220,"оплата раньше первого сообщения","")),IF(OR(F220&lt;&gt;"",G220&lt;&gt;""),"оплата указана, а этап не «Оплачено»",""))))))))))</f>
        <v/>
      </c>
      <c r="S220">
        <f>IF(R220="",0,1)</f>
        <v>0.0</v>
      </c>
    </row>
    <row r="221">
      <c r="A221" s="2" t="n"/>
      <c r="B221" s="3" t="n"/>
      <c r="C221" s="3" t="n"/>
      <c r="D221" s="3" t="n"/>
      <c r="E221" s="3" t="n"/>
      <c r="F221" s="2" t="n"/>
      <c r="G221" s="3" t="n"/>
      <c r="H221" s="3" t="n"/>
      <c r="I221" s="2" t="n"/>
      <c r="J221" s="3" t="n"/>
      <c r="K221">
        <f>IF(AND(ISNUMBER(A221),A221&gt;=Вводные!$B$3,A221&lt;=Вводные!$B$4),1,0)</f>
        <v>0.0</v>
      </c>
      <c r="L221">
        <f>IF(AND(K221=1,B221&lt;&gt;"",COUNTIFS(B$2:B221,B221,K$2:K221,1)=1),1,0)</f>
        <v>0.0</v>
      </c>
      <c r="M221">
        <f>IF(OR(L221=0,COUNTIF(Сводка!$A$5:$A$9,E221)=0),0,IF(AND(E221="Оплачено",ISNUMBER(F221),F221&gt;Вводные!$B$4),4,MATCH(E221,Сводка!$A$5:$A$9,0)))</f>
        <v>0.0</v>
      </c>
      <c r="N221">
        <f>IF(M221=5,1,0)</f>
        <v>0.0</v>
      </c>
      <c r="O221" t="str">
        <f>IF(L221=0,"",IF(D221&lt;=Вводные!$B$7,"быстро","медленно"))</f>
        <v/>
      </c>
      <c r="P221">
        <f>IF(AND(L221=1,M221&lt;5,H221="мы",ISNUMBER(I221),I221&lt;=Вводные!$B$4-Вводные!$B$5,I221&gt;=Вводные!$B$4-Вводные!$B$6),1,0)</f>
        <v>0.0</v>
      </c>
      <c r="Q221">
        <f>IF(AND(L221=1,M221&lt;5,H221="клиент",ISNUMBER(I221),I221&lt;=Вводные!$B$4),1,0)</f>
        <v>0.0</v>
      </c>
      <c r="R221" t="str">
        <f>IF(A221="","",IF(NOT(ISNUMBER(A221)),"дата не распознана",IF(OR(B221="",C221="",NOT(ISNUMBER(D221)),E221="",H221="",NOT(ISNUMBER(I221))),"пустое поле",IF(COUNTIF(Сводка!$A$16:$A$18,C221)=0,"неизвестный канал",IF(COUNTIF(Сводка!$A$5:$A$9,E221)=0,"неизвестный этап",IF(AND(H221&lt;&gt;"мы",H221&lt;&gt;"клиент"),"последним написал: мы или клиент",IF(D221&lt;0,"время ответа меньше нуля",IF(I221&lt;A221,"последнее сообщение раньше первого",IF(E221="Оплачено",IF(OR(NOT(ISNUMBER(F221)),NOT(ISNUMBER(G221))),"нет даты или суммы оплаты",IF(F221&lt;A221,"оплата раньше первого сообщения","")),IF(OR(F221&lt;&gt;"",G221&lt;&gt;""),"оплата указана, а этап не «Оплачено»",""))))))))))</f>
        <v/>
      </c>
      <c r="S221">
        <f>IF(R221="",0,1)</f>
        <v>0.0</v>
      </c>
    </row>
    <row r="222">
      <c r="A222" s="2" t="n"/>
      <c r="B222" s="3" t="n"/>
      <c r="C222" s="3" t="n"/>
      <c r="D222" s="3" t="n"/>
      <c r="E222" s="3" t="n"/>
      <c r="F222" s="2" t="n"/>
      <c r="G222" s="3" t="n"/>
      <c r="H222" s="3" t="n"/>
      <c r="I222" s="2" t="n"/>
      <c r="J222" s="3" t="n"/>
      <c r="K222">
        <f>IF(AND(ISNUMBER(A222),A222&gt;=Вводные!$B$3,A222&lt;=Вводные!$B$4),1,0)</f>
        <v>0.0</v>
      </c>
      <c r="L222">
        <f>IF(AND(K222=1,B222&lt;&gt;"",COUNTIFS(B$2:B222,B222,K$2:K222,1)=1),1,0)</f>
        <v>0.0</v>
      </c>
      <c r="M222">
        <f>IF(OR(L222=0,COUNTIF(Сводка!$A$5:$A$9,E222)=0),0,IF(AND(E222="Оплачено",ISNUMBER(F222),F222&gt;Вводные!$B$4),4,MATCH(E222,Сводка!$A$5:$A$9,0)))</f>
        <v>0.0</v>
      </c>
      <c r="N222">
        <f>IF(M222=5,1,0)</f>
        <v>0.0</v>
      </c>
      <c r="O222" t="str">
        <f>IF(L222=0,"",IF(D222&lt;=Вводные!$B$7,"быстро","медленно"))</f>
        <v/>
      </c>
      <c r="P222">
        <f>IF(AND(L222=1,M222&lt;5,H222="мы",ISNUMBER(I222),I222&lt;=Вводные!$B$4-Вводные!$B$5,I222&gt;=Вводные!$B$4-Вводные!$B$6),1,0)</f>
        <v>0.0</v>
      </c>
      <c r="Q222">
        <f>IF(AND(L222=1,M222&lt;5,H222="клиент",ISNUMBER(I222),I222&lt;=Вводные!$B$4),1,0)</f>
        <v>0.0</v>
      </c>
      <c r="R222" t="str">
        <f>IF(A222="","",IF(NOT(ISNUMBER(A222)),"дата не распознана",IF(OR(B222="",C222="",NOT(ISNUMBER(D222)),E222="",H222="",NOT(ISNUMBER(I222))),"пустое поле",IF(COUNTIF(Сводка!$A$16:$A$18,C222)=0,"неизвестный канал",IF(COUNTIF(Сводка!$A$5:$A$9,E222)=0,"неизвестный этап",IF(AND(H222&lt;&gt;"мы",H222&lt;&gt;"клиент"),"последним написал: мы или клиент",IF(D222&lt;0,"время ответа меньше нуля",IF(I222&lt;A222,"последнее сообщение раньше первого",IF(E222="Оплачено",IF(OR(NOT(ISNUMBER(F222)),NOT(ISNUMBER(G222))),"нет даты или суммы оплаты",IF(F222&lt;A222,"оплата раньше первого сообщения","")),IF(OR(F222&lt;&gt;"",G222&lt;&gt;""),"оплата указана, а этап не «Оплачено»",""))))))))))</f>
        <v/>
      </c>
      <c r="S222">
        <f>IF(R222="",0,1)</f>
        <v>0.0</v>
      </c>
    </row>
    <row r="223">
      <c r="A223" s="2" t="n"/>
      <c r="B223" s="3" t="n"/>
      <c r="C223" s="3" t="n"/>
      <c r="D223" s="3" t="n"/>
      <c r="E223" s="3" t="n"/>
      <c r="F223" s="2" t="n"/>
      <c r="G223" s="3" t="n"/>
      <c r="H223" s="3" t="n"/>
      <c r="I223" s="2" t="n"/>
      <c r="J223" s="3" t="n"/>
      <c r="K223">
        <f>IF(AND(ISNUMBER(A223),A223&gt;=Вводные!$B$3,A223&lt;=Вводные!$B$4),1,0)</f>
        <v>0.0</v>
      </c>
      <c r="L223">
        <f>IF(AND(K223=1,B223&lt;&gt;"",COUNTIFS(B$2:B223,B223,K$2:K223,1)=1),1,0)</f>
        <v>0.0</v>
      </c>
      <c r="M223">
        <f>IF(OR(L223=0,COUNTIF(Сводка!$A$5:$A$9,E223)=0),0,IF(AND(E223="Оплачено",ISNUMBER(F223),F223&gt;Вводные!$B$4),4,MATCH(E223,Сводка!$A$5:$A$9,0)))</f>
        <v>0.0</v>
      </c>
      <c r="N223">
        <f>IF(M223=5,1,0)</f>
        <v>0.0</v>
      </c>
      <c r="O223" t="str">
        <f>IF(L223=0,"",IF(D223&lt;=Вводные!$B$7,"быстро","медленно"))</f>
        <v/>
      </c>
      <c r="P223">
        <f>IF(AND(L223=1,M223&lt;5,H223="мы",ISNUMBER(I223),I223&lt;=Вводные!$B$4-Вводные!$B$5,I223&gt;=Вводные!$B$4-Вводные!$B$6),1,0)</f>
        <v>0.0</v>
      </c>
      <c r="Q223">
        <f>IF(AND(L223=1,M223&lt;5,H223="клиент",ISNUMBER(I223),I223&lt;=Вводные!$B$4),1,0)</f>
        <v>0.0</v>
      </c>
      <c r="R223" t="str">
        <f>IF(A223="","",IF(NOT(ISNUMBER(A223)),"дата не распознана",IF(OR(B223="",C223="",NOT(ISNUMBER(D223)),E223="",H223="",NOT(ISNUMBER(I223))),"пустое поле",IF(COUNTIF(Сводка!$A$16:$A$18,C223)=0,"неизвестный канал",IF(COUNTIF(Сводка!$A$5:$A$9,E223)=0,"неизвестный этап",IF(AND(H223&lt;&gt;"мы",H223&lt;&gt;"клиент"),"последним написал: мы или клиент",IF(D223&lt;0,"время ответа меньше нуля",IF(I223&lt;A223,"последнее сообщение раньше первого",IF(E223="Оплачено",IF(OR(NOT(ISNUMBER(F223)),NOT(ISNUMBER(G223))),"нет даты или суммы оплаты",IF(F223&lt;A223,"оплата раньше первого сообщения","")),IF(OR(F223&lt;&gt;"",G223&lt;&gt;""),"оплата указана, а этап не «Оплачено»",""))))))))))</f>
        <v/>
      </c>
      <c r="S223">
        <f>IF(R223="",0,1)</f>
        <v>0.0</v>
      </c>
    </row>
    <row r="224">
      <c r="A224" s="2" t="n"/>
      <c r="B224" s="3" t="n"/>
      <c r="C224" s="3" t="n"/>
      <c r="D224" s="3" t="n"/>
      <c r="E224" s="3" t="n"/>
      <c r="F224" s="2" t="n"/>
      <c r="G224" s="3" t="n"/>
      <c r="H224" s="3" t="n"/>
      <c r="I224" s="2" t="n"/>
      <c r="J224" s="3" t="n"/>
      <c r="K224">
        <f>IF(AND(ISNUMBER(A224),A224&gt;=Вводные!$B$3,A224&lt;=Вводные!$B$4),1,0)</f>
        <v>0.0</v>
      </c>
      <c r="L224">
        <f>IF(AND(K224=1,B224&lt;&gt;"",COUNTIFS(B$2:B224,B224,K$2:K224,1)=1),1,0)</f>
        <v>0.0</v>
      </c>
      <c r="M224">
        <f>IF(OR(L224=0,COUNTIF(Сводка!$A$5:$A$9,E224)=0),0,IF(AND(E224="Оплачено",ISNUMBER(F224),F224&gt;Вводные!$B$4),4,MATCH(E224,Сводка!$A$5:$A$9,0)))</f>
        <v>0.0</v>
      </c>
      <c r="N224">
        <f>IF(M224=5,1,0)</f>
        <v>0.0</v>
      </c>
      <c r="O224" t="str">
        <f>IF(L224=0,"",IF(D224&lt;=Вводные!$B$7,"быстро","медленно"))</f>
        <v/>
      </c>
      <c r="P224">
        <f>IF(AND(L224=1,M224&lt;5,H224="мы",ISNUMBER(I224),I224&lt;=Вводные!$B$4-Вводные!$B$5,I224&gt;=Вводные!$B$4-Вводные!$B$6),1,0)</f>
        <v>0.0</v>
      </c>
      <c r="Q224">
        <f>IF(AND(L224=1,M224&lt;5,H224="клиент",ISNUMBER(I224),I224&lt;=Вводные!$B$4),1,0)</f>
        <v>0.0</v>
      </c>
      <c r="R224" t="str">
        <f>IF(A224="","",IF(NOT(ISNUMBER(A224)),"дата не распознана",IF(OR(B224="",C224="",NOT(ISNUMBER(D224)),E224="",H224="",NOT(ISNUMBER(I224))),"пустое поле",IF(COUNTIF(Сводка!$A$16:$A$18,C224)=0,"неизвестный канал",IF(COUNTIF(Сводка!$A$5:$A$9,E224)=0,"неизвестный этап",IF(AND(H224&lt;&gt;"мы",H224&lt;&gt;"клиент"),"последним написал: мы или клиент",IF(D224&lt;0,"время ответа меньше нуля",IF(I224&lt;A224,"последнее сообщение раньше первого",IF(E224="Оплачено",IF(OR(NOT(ISNUMBER(F224)),NOT(ISNUMBER(G224))),"нет даты или суммы оплаты",IF(F224&lt;A224,"оплата раньше первого сообщения","")),IF(OR(F224&lt;&gt;"",G224&lt;&gt;""),"оплата указана, а этап не «Оплачено»",""))))))))))</f>
        <v/>
      </c>
      <c r="S224">
        <f>IF(R224="",0,1)</f>
        <v>0.0</v>
      </c>
    </row>
    <row r="225">
      <c r="A225" s="2" t="n"/>
      <c r="B225" s="3" t="n"/>
      <c r="C225" s="3" t="n"/>
      <c r="D225" s="3" t="n"/>
      <c r="E225" s="3" t="n"/>
      <c r="F225" s="2" t="n"/>
      <c r="G225" s="3" t="n"/>
      <c r="H225" s="3" t="n"/>
      <c r="I225" s="2" t="n"/>
      <c r="J225" s="3" t="n"/>
      <c r="K225">
        <f>IF(AND(ISNUMBER(A225),A225&gt;=Вводные!$B$3,A225&lt;=Вводные!$B$4),1,0)</f>
        <v>0.0</v>
      </c>
      <c r="L225">
        <f>IF(AND(K225=1,B225&lt;&gt;"",COUNTIFS(B$2:B225,B225,K$2:K225,1)=1),1,0)</f>
        <v>0.0</v>
      </c>
      <c r="M225">
        <f>IF(OR(L225=0,COUNTIF(Сводка!$A$5:$A$9,E225)=0),0,IF(AND(E225="Оплачено",ISNUMBER(F225),F225&gt;Вводные!$B$4),4,MATCH(E225,Сводка!$A$5:$A$9,0)))</f>
        <v>0.0</v>
      </c>
      <c r="N225">
        <f>IF(M225=5,1,0)</f>
        <v>0.0</v>
      </c>
      <c r="O225" t="str">
        <f>IF(L225=0,"",IF(D225&lt;=Вводные!$B$7,"быстро","медленно"))</f>
        <v/>
      </c>
      <c r="P225">
        <f>IF(AND(L225=1,M225&lt;5,H225="мы",ISNUMBER(I225),I225&lt;=Вводные!$B$4-Вводные!$B$5,I225&gt;=Вводные!$B$4-Вводные!$B$6),1,0)</f>
        <v>0.0</v>
      </c>
      <c r="Q225">
        <f>IF(AND(L225=1,M225&lt;5,H225="клиент",ISNUMBER(I225),I225&lt;=Вводные!$B$4),1,0)</f>
        <v>0.0</v>
      </c>
      <c r="R225" t="str">
        <f>IF(A225="","",IF(NOT(ISNUMBER(A225)),"дата не распознана",IF(OR(B225="",C225="",NOT(ISNUMBER(D225)),E225="",H225="",NOT(ISNUMBER(I225))),"пустое поле",IF(COUNTIF(Сводка!$A$16:$A$18,C225)=0,"неизвестный канал",IF(COUNTIF(Сводка!$A$5:$A$9,E225)=0,"неизвестный этап",IF(AND(H225&lt;&gt;"мы",H225&lt;&gt;"клиент"),"последним написал: мы или клиент",IF(D225&lt;0,"время ответа меньше нуля",IF(I225&lt;A225,"последнее сообщение раньше первого",IF(E225="Оплачено",IF(OR(NOT(ISNUMBER(F225)),NOT(ISNUMBER(G225))),"нет даты или суммы оплаты",IF(F225&lt;A225,"оплата раньше первого сообщения","")),IF(OR(F225&lt;&gt;"",G225&lt;&gt;""),"оплата указана, а этап не «Оплачено»",""))))))))))</f>
        <v/>
      </c>
      <c r="S225">
        <f>IF(R225="",0,1)</f>
        <v>0.0</v>
      </c>
    </row>
    <row r="226">
      <c r="A226" s="2" t="n"/>
      <c r="B226" s="3" t="n"/>
      <c r="C226" s="3" t="n"/>
      <c r="D226" s="3" t="n"/>
      <c r="E226" s="3" t="n"/>
      <c r="F226" s="2" t="n"/>
      <c r="G226" s="3" t="n"/>
      <c r="H226" s="3" t="n"/>
      <c r="I226" s="2" t="n"/>
      <c r="J226" s="3" t="n"/>
      <c r="K226">
        <f>IF(AND(ISNUMBER(A226),A226&gt;=Вводные!$B$3,A226&lt;=Вводные!$B$4),1,0)</f>
        <v>0.0</v>
      </c>
      <c r="L226">
        <f>IF(AND(K226=1,B226&lt;&gt;"",COUNTIFS(B$2:B226,B226,K$2:K226,1)=1),1,0)</f>
        <v>0.0</v>
      </c>
      <c r="M226">
        <f>IF(OR(L226=0,COUNTIF(Сводка!$A$5:$A$9,E226)=0),0,IF(AND(E226="Оплачено",ISNUMBER(F226),F226&gt;Вводные!$B$4),4,MATCH(E226,Сводка!$A$5:$A$9,0)))</f>
        <v>0.0</v>
      </c>
      <c r="N226">
        <f>IF(M226=5,1,0)</f>
        <v>0.0</v>
      </c>
      <c r="O226" t="str">
        <f>IF(L226=0,"",IF(D226&lt;=Вводные!$B$7,"быстро","медленно"))</f>
        <v/>
      </c>
      <c r="P226">
        <f>IF(AND(L226=1,M226&lt;5,H226="мы",ISNUMBER(I226),I226&lt;=Вводные!$B$4-Вводные!$B$5,I226&gt;=Вводные!$B$4-Вводные!$B$6),1,0)</f>
        <v>0.0</v>
      </c>
      <c r="Q226">
        <f>IF(AND(L226=1,M226&lt;5,H226="клиент",ISNUMBER(I226),I226&lt;=Вводные!$B$4),1,0)</f>
        <v>0.0</v>
      </c>
      <c r="R226" t="str">
        <f>IF(A226="","",IF(NOT(ISNUMBER(A226)),"дата не распознана",IF(OR(B226="",C226="",NOT(ISNUMBER(D226)),E226="",H226="",NOT(ISNUMBER(I226))),"пустое поле",IF(COUNTIF(Сводка!$A$16:$A$18,C226)=0,"неизвестный канал",IF(COUNTIF(Сводка!$A$5:$A$9,E226)=0,"неизвестный этап",IF(AND(H226&lt;&gt;"мы",H226&lt;&gt;"клиент"),"последним написал: мы или клиент",IF(D226&lt;0,"время ответа меньше нуля",IF(I226&lt;A226,"последнее сообщение раньше первого",IF(E226="Оплачено",IF(OR(NOT(ISNUMBER(F226)),NOT(ISNUMBER(G226))),"нет даты или суммы оплаты",IF(F226&lt;A226,"оплата раньше первого сообщения","")),IF(OR(F226&lt;&gt;"",G226&lt;&gt;""),"оплата указана, а этап не «Оплачено»",""))))))))))</f>
        <v/>
      </c>
      <c r="S226">
        <f>IF(R226="",0,1)</f>
        <v>0.0</v>
      </c>
    </row>
    <row r="227">
      <c r="A227" s="2" t="n"/>
      <c r="B227" s="3" t="n"/>
      <c r="C227" s="3" t="n"/>
      <c r="D227" s="3" t="n"/>
      <c r="E227" s="3" t="n"/>
      <c r="F227" s="2" t="n"/>
      <c r="G227" s="3" t="n"/>
      <c r="H227" s="3" t="n"/>
      <c r="I227" s="2" t="n"/>
      <c r="J227" s="3" t="n"/>
      <c r="K227">
        <f>IF(AND(ISNUMBER(A227),A227&gt;=Вводные!$B$3,A227&lt;=Вводные!$B$4),1,0)</f>
        <v>0.0</v>
      </c>
      <c r="L227">
        <f>IF(AND(K227=1,B227&lt;&gt;"",COUNTIFS(B$2:B227,B227,K$2:K227,1)=1),1,0)</f>
        <v>0.0</v>
      </c>
      <c r="M227">
        <f>IF(OR(L227=0,COUNTIF(Сводка!$A$5:$A$9,E227)=0),0,IF(AND(E227="Оплачено",ISNUMBER(F227),F227&gt;Вводные!$B$4),4,MATCH(E227,Сводка!$A$5:$A$9,0)))</f>
        <v>0.0</v>
      </c>
      <c r="N227">
        <f>IF(M227=5,1,0)</f>
        <v>0.0</v>
      </c>
      <c r="O227" t="str">
        <f>IF(L227=0,"",IF(D227&lt;=Вводные!$B$7,"быстро","медленно"))</f>
        <v/>
      </c>
      <c r="P227">
        <f>IF(AND(L227=1,M227&lt;5,H227="мы",ISNUMBER(I227),I227&lt;=Вводные!$B$4-Вводные!$B$5,I227&gt;=Вводные!$B$4-Вводные!$B$6),1,0)</f>
        <v>0.0</v>
      </c>
      <c r="Q227">
        <f>IF(AND(L227=1,M227&lt;5,H227="клиент",ISNUMBER(I227),I227&lt;=Вводные!$B$4),1,0)</f>
        <v>0.0</v>
      </c>
      <c r="R227" t="str">
        <f>IF(A227="","",IF(NOT(ISNUMBER(A227)),"дата не распознана",IF(OR(B227="",C227="",NOT(ISNUMBER(D227)),E227="",H227="",NOT(ISNUMBER(I227))),"пустое поле",IF(COUNTIF(Сводка!$A$16:$A$18,C227)=0,"неизвестный канал",IF(COUNTIF(Сводка!$A$5:$A$9,E227)=0,"неизвестный этап",IF(AND(H227&lt;&gt;"мы",H227&lt;&gt;"клиент"),"последним написал: мы или клиент",IF(D227&lt;0,"время ответа меньше нуля",IF(I227&lt;A227,"последнее сообщение раньше первого",IF(E227="Оплачено",IF(OR(NOT(ISNUMBER(F227)),NOT(ISNUMBER(G227))),"нет даты или суммы оплаты",IF(F227&lt;A227,"оплата раньше первого сообщения","")),IF(OR(F227&lt;&gt;"",G227&lt;&gt;""),"оплата указана, а этап не «Оплачено»",""))))))))))</f>
        <v/>
      </c>
      <c r="S227">
        <f>IF(R227="",0,1)</f>
        <v>0.0</v>
      </c>
    </row>
    <row r="228">
      <c r="A228" s="2" t="n"/>
      <c r="B228" s="3" t="n"/>
      <c r="C228" s="3" t="n"/>
      <c r="D228" s="3" t="n"/>
      <c r="E228" s="3" t="n"/>
      <c r="F228" s="2" t="n"/>
      <c r="G228" s="3" t="n"/>
      <c r="H228" s="3" t="n"/>
      <c r="I228" s="2" t="n"/>
      <c r="J228" s="3" t="n"/>
      <c r="K228">
        <f>IF(AND(ISNUMBER(A228),A228&gt;=Вводные!$B$3,A228&lt;=Вводные!$B$4),1,0)</f>
        <v>0.0</v>
      </c>
      <c r="L228">
        <f>IF(AND(K228=1,B228&lt;&gt;"",COUNTIFS(B$2:B228,B228,K$2:K228,1)=1),1,0)</f>
        <v>0.0</v>
      </c>
      <c r="M228">
        <f>IF(OR(L228=0,COUNTIF(Сводка!$A$5:$A$9,E228)=0),0,IF(AND(E228="Оплачено",ISNUMBER(F228),F228&gt;Вводные!$B$4),4,MATCH(E228,Сводка!$A$5:$A$9,0)))</f>
        <v>0.0</v>
      </c>
      <c r="N228">
        <f>IF(M228=5,1,0)</f>
        <v>0.0</v>
      </c>
      <c r="O228" t="str">
        <f>IF(L228=0,"",IF(D228&lt;=Вводные!$B$7,"быстро","медленно"))</f>
        <v/>
      </c>
      <c r="P228">
        <f>IF(AND(L228=1,M228&lt;5,H228="мы",ISNUMBER(I228),I228&lt;=Вводные!$B$4-Вводные!$B$5,I228&gt;=Вводные!$B$4-Вводные!$B$6),1,0)</f>
        <v>0.0</v>
      </c>
      <c r="Q228">
        <f>IF(AND(L228=1,M228&lt;5,H228="клиент",ISNUMBER(I228),I228&lt;=Вводные!$B$4),1,0)</f>
        <v>0.0</v>
      </c>
      <c r="R228" t="str">
        <f>IF(A228="","",IF(NOT(ISNUMBER(A228)),"дата не распознана",IF(OR(B228="",C228="",NOT(ISNUMBER(D228)),E228="",H228="",NOT(ISNUMBER(I228))),"пустое поле",IF(COUNTIF(Сводка!$A$16:$A$18,C228)=0,"неизвестный канал",IF(COUNTIF(Сводка!$A$5:$A$9,E228)=0,"неизвестный этап",IF(AND(H228&lt;&gt;"мы",H228&lt;&gt;"клиент"),"последним написал: мы или клиент",IF(D228&lt;0,"время ответа меньше нуля",IF(I228&lt;A228,"последнее сообщение раньше первого",IF(E228="Оплачено",IF(OR(NOT(ISNUMBER(F228)),NOT(ISNUMBER(G228))),"нет даты или суммы оплаты",IF(F228&lt;A228,"оплата раньше первого сообщения","")),IF(OR(F228&lt;&gt;"",G228&lt;&gt;""),"оплата указана, а этап не «Оплачено»",""))))))))))</f>
        <v/>
      </c>
      <c r="S228">
        <f>IF(R228="",0,1)</f>
        <v>0.0</v>
      </c>
    </row>
    <row r="229">
      <c r="A229" s="2" t="n"/>
      <c r="B229" s="3" t="n"/>
      <c r="C229" s="3" t="n"/>
      <c r="D229" s="3" t="n"/>
      <c r="E229" s="3" t="n"/>
      <c r="F229" s="2" t="n"/>
      <c r="G229" s="3" t="n"/>
      <c r="H229" s="3" t="n"/>
      <c r="I229" s="2" t="n"/>
      <c r="J229" s="3" t="n"/>
      <c r="K229">
        <f>IF(AND(ISNUMBER(A229),A229&gt;=Вводные!$B$3,A229&lt;=Вводные!$B$4),1,0)</f>
        <v>0.0</v>
      </c>
      <c r="L229">
        <f>IF(AND(K229=1,B229&lt;&gt;"",COUNTIFS(B$2:B229,B229,K$2:K229,1)=1),1,0)</f>
        <v>0.0</v>
      </c>
      <c r="M229">
        <f>IF(OR(L229=0,COUNTIF(Сводка!$A$5:$A$9,E229)=0),0,IF(AND(E229="Оплачено",ISNUMBER(F229),F229&gt;Вводные!$B$4),4,MATCH(E229,Сводка!$A$5:$A$9,0)))</f>
        <v>0.0</v>
      </c>
      <c r="N229">
        <f>IF(M229=5,1,0)</f>
        <v>0.0</v>
      </c>
      <c r="O229" t="str">
        <f>IF(L229=0,"",IF(D229&lt;=Вводные!$B$7,"быстро","медленно"))</f>
        <v/>
      </c>
      <c r="P229">
        <f>IF(AND(L229=1,M229&lt;5,H229="мы",ISNUMBER(I229),I229&lt;=Вводные!$B$4-Вводные!$B$5,I229&gt;=Вводные!$B$4-Вводные!$B$6),1,0)</f>
        <v>0.0</v>
      </c>
      <c r="Q229">
        <f>IF(AND(L229=1,M229&lt;5,H229="клиент",ISNUMBER(I229),I229&lt;=Вводные!$B$4),1,0)</f>
        <v>0.0</v>
      </c>
      <c r="R229" t="str">
        <f>IF(A229="","",IF(NOT(ISNUMBER(A229)),"дата не распознана",IF(OR(B229="",C229="",NOT(ISNUMBER(D229)),E229="",H229="",NOT(ISNUMBER(I229))),"пустое поле",IF(COUNTIF(Сводка!$A$16:$A$18,C229)=0,"неизвестный канал",IF(COUNTIF(Сводка!$A$5:$A$9,E229)=0,"неизвестный этап",IF(AND(H229&lt;&gt;"мы",H229&lt;&gt;"клиент"),"последним написал: мы или клиент",IF(D229&lt;0,"время ответа меньше нуля",IF(I229&lt;A229,"последнее сообщение раньше первого",IF(E229="Оплачено",IF(OR(NOT(ISNUMBER(F229)),NOT(ISNUMBER(G229))),"нет даты или суммы оплаты",IF(F229&lt;A229,"оплата раньше первого сообщения","")),IF(OR(F229&lt;&gt;"",G229&lt;&gt;""),"оплата указана, а этап не «Оплачено»",""))))))))))</f>
        <v/>
      </c>
      <c r="S229">
        <f>IF(R229="",0,1)</f>
        <v>0.0</v>
      </c>
    </row>
    <row r="230">
      <c r="A230" s="2" t="n"/>
      <c r="B230" s="3" t="n"/>
      <c r="C230" s="3" t="n"/>
      <c r="D230" s="3" t="n"/>
      <c r="E230" s="3" t="n"/>
      <c r="F230" s="2" t="n"/>
      <c r="G230" s="3" t="n"/>
      <c r="H230" s="3" t="n"/>
      <c r="I230" s="2" t="n"/>
      <c r="J230" s="3" t="n"/>
      <c r="K230">
        <f>IF(AND(ISNUMBER(A230),A230&gt;=Вводные!$B$3,A230&lt;=Вводные!$B$4),1,0)</f>
        <v>0.0</v>
      </c>
      <c r="L230">
        <f>IF(AND(K230=1,B230&lt;&gt;"",COUNTIFS(B$2:B230,B230,K$2:K230,1)=1),1,0)</f>
        <v>0.0</v>
      </c>
      <c r="M230">
        <f>IF(OR(L230=0,COUNTIF(Сводка!$A$5:$A$9,E230)=0),0,IF(AND(E230="Оплачено",ISNUMBER(F230),F230&gt;Вводные!$B$4),4,MATCH(E230,Сводка!$A$5:$A$9,0)))</f>
        <v>0.0</v>
      </c>
      <c r="N230">
        <f>IF(M230=5,1,0)</f>
        <v>0.0</v>
      </c>
      <c r="O230" t="str">
        <f>IF(L230=0,"",IF(D230&lt;=Вводные!$B$7,"быстро","медленно"))</f>
        <v/>
      </c>
      <c r="P230">
        <f>IF(AND(L230=1,M230&lt;5,H230="мы",ISNUMBER(I230),I230&lt;=Вводные!$B$4-Вводные!$B$5,I230&gt;=Вводные!$B$4-Вводные!$B$6),1,0)</f>
        <v>0.0</v>
      </c>
      <c r="Q230">
        <f>IF(AND(L230=1,M230&lt;5,H230="клиент",ISNUMBER(I230),I230&lt;=Вводные!$B$4),1,0)</f>
        <v>0.0</v>
      </c>
      <c r="R230" t="str">
        <f>IF(A230="","",IF(NOT(ISNUMBER(A230)),"дата не распознана",IF(OR(B230="",C230="",NOT(ISNUMBER(D230)),E230="",H230="",NOT(ISNUMBER(I230))),"пустое поле",IF(COUNTIF(Сводка!$A$16:$A$18,C230)=0,"неизвестный канал",IF(COUNTIF(Сводка!$A$5:$A$9,E230)=0,"неизвестный этап",IF(AND(H230&lt;&gt;"мы",H230&lt;&gt;"клиент"),"последним написал: мы или клиент",IF(D230&lt;0,"время ответа меньше нуля",IF(I230&lt;A230,"последнее сообщение раньше первого",IF(E230="Оплачено",IF(OR(NOT(ISNUMBER(F230)),NOT(ISNUMBER(G230))),"нет даты или суммы оплаты",IF(F230&lt;A230,"оплата раньше первого сообщения","")),IF(OR(F230&lt;&gt;"",G230&lt;&gt;""),"оплата указана, а этап не «Оплачено»",""))))))))))</f>
        <v/>
      </c>
      <c r="S230">
        <f>IF(R230="",0,1)</f>
        <v>0.0</v>
      </c>
    </row>
    <row r="231">
      <c r="A231" s="2" t="n"/>
      <c r="B231" s="3" t="n"/>
      <c r="C231" s="3" t="n"/>
      <c r="D231" s="3" t="n"/>
      <c r="E231" s="3" t="n"/>
      <c r="F231" s="2" t="n"/>
      <c r="G231" s="3" t="n"/>
      <c r="H231" s="3" t="n"/>
      <c r="I231" s="2" t="n"/>
      <c r="J231" s="3" t="n"/>
      <c r="K231">
        <f>IF(AND(ISNUMBER(A231),A231&gt;=Вводные!$B$3,A231&lt;=Вводные!$B$4),1,0)</f>
        <v>0.0</v>
      </c>
      <c r="L231">
        <f>IF(AND(K231=1,B231&lt;&gt;"",COUNTIFS(B$2:B231,B231,K$2:K231,1)=1),1,0)</f>
        <v>0.0</v>
      </c>
      <c r="M231">
        <f>IF(OR(L231=0,COUNTIF(Сводка!$A$5:$A$9,E231)=0),0,IF(AND(E231="Оплачено",ISNUMBER(F231),F231&gt;Вводные!$B$4),4,MATCH(E231,Сводка!$A$5:$A$9,0)))</f>
        <v>0.0</v>
      </c>
      <c r="N231">
        <f>IF(M231=5,1,0)</f>
        <v>0.0</v>
      </c>
      <c r="O231" t="str">
        <f>IF(L231=0,"",IF(D231&lt;=Вводные!$B$7,"быстро","медленно"))</f>
        <v/>
      </c>
      <c r="P231">
        <f>IF(AND(L231=1,M231&lt;5,H231="мы",ISNUMBER(I231),I231&lt;=Вводные!$B$4-Вводные!$B$5,I231&gt;=Вводные!$B$4-Вводные!$B$6),1,0)</f>
        <v>0.0</v>
      </c>
      <c r="Q231">
        <f>IF(AND(L231=1,M231&lt;5,H231="клиент",ISNUMBER(I231),I231&lt;=Вводные!$B$4),1,0)</f>
        <v>0.0</v>
      </c>
      <c r="R231" t="str">
        <f>IF(A231="","",IF(NOT(ISNUMBER(A231)),"дата не распознана",IF(OR(B231="",C231="",NOT(ISNUMBER(D231)),E231="",H231="",NOT(ISNUMBER(I231))),"пустое поле",IF(COUNTIF(Сводка!$A$16:$A$18,C231)=0,"неизвестный канал",IF(COUNTIF(Сводка!$A$5:$A$9,E231)=0,"неизвестный этап",IF(AND(H231&lt;&gt;"мы",H231&lt;&gt;"клиент"),"последним написал: мы или клиент",IF(D231&lt;0,"время ответа меньше нуля",IF(I231&lt;A231,"последнее сообщение раньше первого",IF(E231="Оплачено",IF(OR(NOT(ISNUMBER(F231)),NOT(ISNUMBER(G231))),"нет даты или суммы оплаты",IF(F231&lt;A231,"оплата раньше первого сообщения","")),IF(OR(F231&lt;&gt;"",G231&lt;&gt;""),"оплата указана, а этап не «Оплачено»",""))))))))))</f>
        <v/>
      </c>
      <c r="S231">
        <f>IF(R231="",0,1)</f>
        <v>0.0</v>
      </c>
    </row>
    <row r="232">
      <c r="A232" s="2" t="n"/>
      <c r="B232" s="3" t="n"/>
      <c r="C232" s="3" t="n"/>
      <c r="D232" s="3" t="n"/>
      <c r="E232" s="3" t="n"/>
      <c r="F232" s="2" t="n"/>
      <c r="G232" s="3" t="n"/>
      <c r="H232" s="3" t="n"/>
      <c r="I232" s="2" t="n"/>
      <c r="J232" s="3" t="n"/>
      <c r="K232">
        <f>IF(AND(ISNUMBER(A232),A232&gt;=Вводные!$B$3,A232&lt;=Вводные!$B$4),1,0)</f>
        <v>0.0</v>
      </c>
      <c r="L232">
        <f>IF(AND(K232=1,B232&lt;&gt;"",COUNTIFS(B$2:B232,B232,K$2:K232,1)=1),1,0)</f>
        <v>0.0</v>
      </c>
      <c r="M232">
        <f>IF(OR(L232=0,COUNTIF(Сводка!$A$5:$A$9,E232)=0),0,IF(AND(E232="Оплачено",ISNUMBER(F232),F232&gt;Вводные!$B$4),4,MATCH(E232,Сводка!$A$5:$A$9,0)))</f>
        <v>0.0</v>
      </c>
      <c r="N232">
        <f>IF(M232=5,1,0)</f>
        <v>0.0</v>
      </c>
      <c r="O232" t="str">
        <f>IF(L232=0,"",IF(D232&lt;=Вводные!$B$7,"быстро","медленно"))</f>
        <v/>
      </c>
      <c r="P232">
        <f>IF(AND(L232=1,M232&lt;5,H232="мы",ISNUMBER(I232),I232&lt;=Вводные!$B$4-Вводные!$B$5,I232&gt;=Вводные!$B$4-Вводные!$B$6),1,0)</f>
        <v>0.0</v>
      </c>
      <c r="Q232">
        <f>IF(AND(L232=1,M232&lt;5,H232="клиент",ISNUMBER(I232),I232&lt;=Вводные!$B$4),1,0)</f>
        <v>0.0</v>
      </c>
      <c r="R232" t="str">
        <f>IF(A232="","",IF(NOT(ISNUMBER(A232)),"дата не распознана",IF(OR(B232="",C232="",NOT(ISNUMBER(D232)),E232="",H232="",NOT(ISNUMBER(I232))),"пустое поле",IF(COUNTIF(Сводка!$A$16:$A$18,C232)=0,"неизвестный канал",IF(COUNTIF(Сводка!$A$5:$A$9,E232)=0,"неизвестный этап",IF(AND(H232&lt;&gt;"мы",H232&lt;&gt;"клиент"),"последним написал: мы или клиент",IF(D232&lt;0,"время ответа меньше нуля",IF(I232&lt;A232,"последнее сообщение раньше первого",IF(E232="Оплачено",IF(OR(NOT(ISNUMBER(F232)),NOT(ISNUMBER(G232))),"нет даты или суммы оплаты",IF(F232&lt;A232,"оплата раньше первого сообщения","")),IF(OR(F232&lt;&gt;"",G232&lt;&gt;""),"оплата указана, а этап не «Оплачено»",""))))))))))</f>
        <v/>
      </c>
      <c r="S232">
        <f>IF(R232="",0,1)</f>
        <v>0.0</v>
      </c>
    </row>
    <row r="233">
      <c r="A233" s="2" t="n"/>
      <c r="B233" s="3" t="n"/>
      <c r="C233" s="3" t="n"/>
      <c r="D233" s="3" t="n"/>
      <c r="E233" s="3" t="n"/>
      <c r="F233" s="2" t="n"/>
      <c r="G233" s="3" t="n"/>
      <c r="H233" s="3" t="n"/>
      <c r="I233" s="2" t="n"/>
      <c r="J233" s="3" t="n"/>
      <c r="K233">
        <f>IF(AND(ISNUMBER(A233),A233&gt;=Вводные!$B$3,A233&lt;=Вводные!$B$4),1,0)</f>
        <v>0.0</v>
      </c>
      <c r="L233">
        <f>IF(AND(K233=1,B233&lt;&gt;"",COUNTIFS(B$2:B233,B233,K$2:K233,1)=1),1,0)</f>
        <v>0.0</v>
      </c>
      <c r="M233">
        <f>IF(OR(L233=0,COUNTIF(Сводка!$A$5:$A$9,E233)=0),0,IF(AND(E233="Оплачено",ISNUMBER(F233),F233&gt;Вводные!$B$4),4,MATCH(E233,Сводка!$A$5:$A$9,0)))</f>
        <v>0.0</v>
      </c>
      <c r="N233">
        <f>IF(M233=5,1,0)</f>
        <v>0.0</v>
      </c>
      <c r="O233" t="str">
        <f>IF(L233=0,"",IF(D233&lt;=Вводные!$B$7,"быстро","медленно"))</f>
        <v/>
      </c>
      <c r="P233">
        <f>IF(AND(L233=1,M233&lt;5,H233="мы",ISNUMBER(I233),I233&lt;=Вводные!$B$4-Вводные!$B$5,I233&gt;=Вводные!$B$4-Вводные!$B$6),1,0)</f>
        <v>0.0</v>
      </c>
      <c r="Q233">
        <f>IF(AND(L233=1,M233&lt;5,H233="клиент",ISNUMBER(I233),I233&lt;=Вводные!$B$4),1,0)</f>
        <v>0.0</v>
      </c>
      <c r="R233" t="str">
        <f>IF(A233="","",IF(NOT(ISNUMBER(A233)),"дата не распознана",IF(OR(B233="",C233="",NOT(ISNUMBER(D233)),E233="",H233="",NOT(ISNUMBER(I233))),"пустое поле",IF(COUNTIF(Сводка!$A$16:$A$18,C233)=0,"неизвестный канал",IF(COUNTIF(Сводка!$A$5:$A$9,E233)=0,"неизвестный этап",IF(AND(H233&lt;&gt;"мы",H233&lt;&gt;"клиент"),"последним написал: мы или клиент",IF(D233&lt;0,"время ответа меньше нуля",IF(I233&lt;A233,"последнее сообщение раньше первого",IF(E233="Оплачено",IF(OR(NOT(ISNUMBER(F233)),NOT(ISNUMBER(G233))),"нет даты или суммы оплаты",IF(F233&lt;A233,"оплата раньше первого сообщения","")),IF(OR(F233&lt;&gt;"",G233&lt;&gt;""),"оплата указана, а этап не «Оплачено»",""))))))))))</f>
        <v/>
      </c>
      <c r="S233">
        <f>IF(R233="",0,1)</f>
        <v>0.0</v>
      </c>
    </row>
    <row r="234">
      <c r="A234" s="2" t="n"/>
      <c r="B234" s="3" t="n"/>
      <c r="C234" s="3" t="n"/>
      <c r="D234" s="3" t="n"/>
      <c r="E234" s="3" t="n"/>
      <c r="F234" s="2" t="n"/>
      <c r="G234" s="3" t="n"/>
      <c r="H234" s="3" t="n"/>
      <c r="I234" s="2" t="n"/>
      <c r="J234" s="3" t="n"/>
      <c r="K234">
        <f>IF(AND(ISNUMBER(A234),A234&gt;=Вводные!$B$3,A234&lt;=Вводные!$B$4),1,0)</f>
        <v>0.0</v>
      </c>
      <c r="L234">
        <f>IF(AND(K234=1,B234&lt;&gt;"",COUNTIFS(B$2:B234,B234,K$2:K234,1)=1),1,0)</f>
        <v>0.0</v>
      </c>
      <c r="M234">
        <f>IF(OR(L234=0,COUNTIF(Сводка!$A$5:$A$9,E234)=0),0,IF(AND(E234="Оплачено",ISNUMBER(F234),F234&gt;Вводные!$B$4),4,MATCH(E234,Сводка!$A$5:$A$9,0)))</f>
        <v>0.0</v>
      </c>
      <c r="N234">
        <f>IF(M234=5,1,0)</f>
        <v>0.0</v>
      </c>
      <c r="O234" t="str">
        <f>IF(L234=0,"",IF(D234&lt;=Вводные!$B$7,"быстро","медленно"))</f>
        <v/>
      </c>
      <c r="P234">
        <f>IF(AND(L234=1,M234&lt;5,H234="мы",ISNUMBER(I234),I234&lt;=Вводные!$B$4-Вводные!$B$5,I234&gt;=Вводные!$B$4-Вводные!$B$6),1,0)</f>
        <v>0.0</v>
      </c>
      <c r="Q234">
        <f>IF(AND(L234=1,M234&lt;5,H234="клиент",ISNUMBER(I234),I234&lt;=Вводные!$B$4),1,0)</f>
        <v>0.0</v>
      </c>
      <c r="R234" t="str">
        <f>IF(A234="","",IF(NOT(ISNUMBER(A234)),"дата не распознана",IF(OR(B234="",C234="",NOT(ISNUMBER(D234)),E234="",H234="",NOT(ISNUMBER(I234))),"пустое поле",IF(COUNTIF(Сводка!$A$16:$A$18,C234)=0,"неизвестный канал",IF(COUNTIF(Сводка!$A$5:$A$9,E234)=0,"неизвестный этап",IF(AND(H234&lt;&gt;"мы",H234&lt;&gt;"клиент"),"последним написал: мы или клиент",IF(D234&lt;0,"время ответа меньше нуля",IF(I234&lt;A234,"последнее сообщение раньше первого",IF(E234="Оплачено",IF(OR(NOT(ISNUMBER(F234)),NOT(ISNUMBER(G234))),"нет даты или суммы оплаты",IF(F234&lt;A234,"оплата раньше первого сообщения","")),IF(OR(F234&lt;&gt;"",G234&lt;&gt;""),"оплата указана, а этап не «Оплачено»",""))))))))))</f>
        <v/>
      </c>
      <c r="S234">
        <f>IF(R234="",0,1)</f>
        <v>0.0</v>
      </c>
    </row>
    <row r="235">
      <c r="A235" s="2" t="n"/>
      <c r="B235" s="3" t="n"/>
      <c r="C235" s="3" t="n"/>
      <c r="D235" s="3" t="n"/>
      <c r="E235" s="3" t="n"/>
      <c r="F235" s="2" t="n"/>
      <c r="G235" s="3" t="n"/>
      <c r="H235" s="3" t="n"/>
      <c r="I235" s="2" t="n"/>
      <c r="J235" s="3" t="n"/>
      <c r="K235">
        <f>IF(AND(ISNUMBER(A235),A235&gt;=Вводные!$B$3,A235&lt;=Вводные!$B$4),1,0)</f>
        <v>0.0</v>
      </c>
      <c r="L235">
        <f>IF(AND(K235=1,B235&lt;&gt;"",COUNTIFS(B$2:B235,B235,K$2:K235,1)=1),1,0)</f>
        <v>0.0</v>
      </c>
      <c r="M235">
        <f>IF(OR(L235=0,COUNTIF(Сводка!$A$5:$A$9,E235)=0),0,IF(AND(E235="Оплачено",ISNUMBER(F235),F235&gt;Вводные!$B$4),4,MATCH(E235,Сводка!$A$5:$A$9,0)))</f>
        <v>0.0</v>
      </c>
      <c r="N235">
        <f>IF(M235=5,1,0)</f>
        <v>0.0</v>
      </c>
      <c r="O235" t="str">
        <f>IF(L235=0,"",IF(D235&lt;=Вводные!$B$7,"быстро","медленно"))</f>
        <v/>
      </c>
      <c r="P235">
        <f>IF(AND(L235=1,M235&lt;5,H235="мы",ISNUMBER(I235),I235&lt;=Вводные!$B$4-Вводные!$B$5,I235&gt;=Вводные!$B$4-Вводные!$B$6),1,0)</f>
        <v>0.0</v>
      </c>
      <c r="Q235">
        <f>IF(AND(L235=1,M235&lt;5,H235="клиент",ISNUMBER(I235),I235&lt;=Вводные!$B$4),1,0)</f>
        <v>0.0</v>
      </c>
      <c r="R235" t="str">
        <f>IF(A235="","",IF(NOT(ISNUMBER(A235)),"дата не распознана",IF(OR(B235="",C235="",NOT(ISNUMBER(D235)),E235="",H235="",NOT(ISNUMBER(I235))),"пустое поле",IF(COUNTIF(Сводка!$A$16:$A$18,C235)=0,"неизвестный канал",IF(COUNTIF(Сводка!$A$5:$A$9,E235)=0,"неизвестный этап",IF(AND(H235&lt;&gt;"мы",H235&lt;&gt;"клиент"),"последним написал: мы или клиент",IF(D235&lt;0,"время ответа меньше нуля",IF(I235&lt;A235,"последнее сообщение раньше первого",IF(E235="Оплачено",IF(OR(NOT(ISNUMBER(F235)),NOT(ISNUMBER(G235))),"нет даты или суммы оплаты",IF(F235&lt;A235,"оплата раньше первого сообщения","")),IF(OR(F235&lt;&gt;"",G235&lt;&gt;""),"оплата указана, а этап не «Оплачено»",""))))))))))</f>
        <v/>
      </c>
      <c r="S235">
        <f>IF(R235="",0,1)</f>
        <v>0.0</v>
      </c>
    </row>
    <row r="236">
      <c r="A236" s="2" t="n"/>
      <c r="B236" s="3" t="n"/>
      <c r="C236" s="3" t="n"/>
      <c r="D236" s="3" t="n"/>
      <c r="E236" s="3" t="n"/>
      <c r="F236" s="2" t="n"/>
      <c r="G236" s="3" t="n"/>
      <c r="H236" s="3" t="n"/>
      <c r="I236" s="2" t="n"/>
      <c r="J236" s="3" t="n"/>
      <c r="K236">
        <f>IF(AND(ISNUMBER(A236),A236&gt;=Вводные!$B$3,A236&lt;=Вводные!$B$4),1,0)</f>
        <v>0.0</v>
      </c>
      <c r="L236">
        <f>IF(AND(K236=1,B236&lt;&gt;"",COUNTIFS(B$2:B236,B236,K$2:K236,1)=1),1,0)</f>
        <v>0.0</v>
      </c>
      <c r="M236">
        <f>IF(OR(L236=0,COUNTIF(Сводка!$A$5:$A$9,E236)=0),0,IF(AND(E236="Оплачено",ISNUMBER(F236),F236&gt;Вводные!$B$4),4,MATCH(E236,Сводка!$A$5:$A$9,0)))</f>
        <v>0.0</v>
      </c>
      <c r="N236">
        <f>IF(M236=5,1,0)</f>
        <v>0.0</v>
      </c>
      <c r="O236" t="str">
        <f>IF(L236=0,"",IF(D236&lt;=Вводные!$B$7,"быстро","медленно"))</f>
        <v/>
      </c>
      <c r="P236">
        <f>IF(AND(L236=1,M236&lt;5,H236="мы",ISNUMBER(I236),I236&lt;=Вводные!$B$4-Вводные!$B$5,I236&gt;=Вводные!$B$4-Вводные!$B$6),1,0)</f>
        <v>0.0</v>
      </c>
      <c r="Q236">
        <f>IF(AND(L236=1,M236&lt;5,H236="клиент",ISNUMBER(I236),I236&lt;=Вводные!$B$4),1,0)</f>
        <v>0.0</v>
      </c>
      <c r="R236" t="str">
        <f>IF(A236="","",IF(NOT(ISNUMBER(A236)),"дата не распознана",IF(OR(B236="",C236="",NOT(ISNUMBER(D236)),E236="",H236="",NOT(ISNUMBER(I236))),"пустое поле",IF(COUNTIF(Сводка!$A$16:$A$18,C236)=0,"неизвестный канал",IF(COUNTIF(Сводка!$A$5:$A$9,E236)=0,"неизвестный этап",IF(AND(H236&lt;&gt;"мы",H236&lt;&gt;"клиент"),"последним написал: мы или клиент",IF(D236&lt;0,"время ответа меньше нуля",IF(I236&lt;A236,"последнее сообщение раньше первого",IF(E236="Оплачено",IF(OR(NOT(ISNUMBER(F236)),NOT(ISNUMBER(G236))),"нет даты или суммы оплаты",IF(F236&lt;A236,"оплата раньше первого сообщения","")),IF(OR(F236&lt;&gt;"",G236&lt;&gt;""),"оплата указана, а этап не «Оплачено»",""))))))))))</f>
        <v/>
      </c>
      <c r="S236">
        <f>IF(R236="",0,1)</f>
        <v>0.0</v>
      </c>
    </row>
    <row r="237">
      <c r="A237" s="2" t="n"/>
      <c r="B237" s="3" t="n"/>
      <c r="C237" s="3" t="n"/>
      <c r="D237" s="3" t="n"/>
      <c r="E237" s="3" t="n"/>
      <c r="F237" s="2" t="n"/>
      <c r="G237" s="3" t="n"/>
      <c r="H237" s="3" t="n"/>
      <c r="I237" s="2" t="n"/>
      <c r="J237" s="3" t="n"/>
      <c r="K237">
        <f>IF(AND(ISNUMBER(A237),A237&gt;=Вводные!$B$3,A237&lt;=Вводные!$B$4),1,0)</f>
        <v>0.0</v>
      </c>
      <c r="L237">
        <f>IF(AND(K237=1,B237&lt;&gt;"",COUNTIFS(B$2:B237,B237,K$2:K237,1)=1),1,0)</f>
        <v>0.0</v>
      </c>
      <c r="M237">
        <f>IF(OR(L237=0,COUNTIF(Сводка!$A$5:$A$9,E237)=0),0,IF(AND(E237="Оплачено",ISNUMBER(F237),F237&gt;Вводные!$B$4),4,MATCH(E237,Сводка!$A$5:$A$9,0)))</f>
        <v>0.0</v>
      </c>
      <c r="N237">
        <f>IF(M237=5,1,0)</f>
        <v>0.0</v>
      </c>
      <c r="O237" t="str">
        <f>IF(L237=0,"",IF(D237&lt;=Вводные!$B$7,"быстро","медленно"))</f>
        <v/>
      </c>
      <c r="P237">
        <f>IF(AND(L237=1,M237&lt;5,H237="мы",ISNUMBER(I237),I237&lt;=Вводные!$B$4-Вводные!$B$5,I237&gt;=Вводные!$B$4-Вводные!$B$6),1,0)</f>
        <v>0.0</v>
      </c>
      <c r="Q237">
        <f>IF(AND(L237=1,M237&lt;5,H237="клиент",ISNUMBER(I237),I237&lt;=Вводные!$B$4),1,0)</f>
        <v>0.0</v>
      </c>
      <c r="R237" t="str">
        <f>IF(A237="","",IF(NOT(ISNUMBER(A237)),"дата не распознана",IF(OR(B237="",C237="",NOT(ISNUMBER(D237)),E237="",H237="",NOT(ISNUMBER(I237))),"пустое поле",IF(COUNTIF(Сводка!$A$16:$A$18,C237)=0,"неизвестный канал",IF(COUNTIF(Сводка!$A$5:$A$9,E237)=0,"неизвестный этап",IF(AND(H237&lt;&gt;"мы",H237&lt;&gt;"клиент"),"последним написал: мы или клиент",IF(D237&lt;0,"время ответа меньше нуля",IF(I237&lt;A237,"последнее сообщение раньше первого",IF(E237="Оплачено",IF(OR(NOT(ISNUMBER(F237)),NOT(ISNUMBER(G237))),"нет даты или суммы оплаты",IF(F237&lt;A237,"оплата раньше первого сообщения","")),IF(OR(F237&lt;&gt;"",G237&lt;&gt;""),"оплата указана, а этап не «Оплачено»",""))))))))))</f>
        <v/>
      </c>
      <c r="S237">
        <f>IF(R237="",0,1)</f>
        <v>0.0</v>
      </c>
    </row>
    <row r="238">
      <c r="A238" s="2" t="n"/>
      <c r="B238" s="3" t="n"/>
      <c r="C238" s="3" t="n"/>
      <c r="D238" s="3" t="n"/>
      <c r="E238" s="3" t="n"/>
      <c r="F238" s="2" t="n"/>
      <c r="G238" s="3" t="n"/>
      <c r="H238" s="3" t="n"/>
      <c r="I238" s="2" t="n"/>
      <c r="J238" s="3" t="n"/>
      <c r="K238">
        <f>IF(AND(ISNUMBER(A238),A238&gt;=Вводные!$B$3,A238&lt;=Вводные!$B$4),1,0)</f>
        <v>0.0</v>
      </c>
      <c r="L238">
        <f>IF(AND(K238=1,B238&lt;&gt;"",COUNTIFS(B$2:B238,B238,K$2:K238,1)=1),1,0)</f>
        <v>0.0</v>
      </c>
      <c r="M238">
        <f>IF(OR(L238=0,COUNTIF(Сводка!$A$5:$A$9,E238)=0),0,IF(AND(E238="Оплачено",ISNUMBER(F238),F238&gt;Вводные!$B$4),4,MATCH(E238,Сводка!$A$5:$A$9,0)))</f>
        <v>0.0</v>
      </c>
      <c r="N238">
        <f>IF(M238=5,1,0)</f>
        <v>0.0</v>
      </c>
      <c r="O238" t="str">
        <f>IF(L238=0,"",IF(D238&lt;=Вводные!$B$7,"быстро","медленно"))</f>
        <v/>
      </c>
      <c r="P238">
        <f>IF(AND(L238=1,M238&lt;5,H238="мы",ISNUMBER(I238),I238&lt;=Вводные!$B$4-Вводные!$B$5,I238&gt;=Вводные!$B$4-Вводные!$B$6),1,0)</f>
        <v>0.0</v>
      </c>
      <c r="Q238">
        <f>IF(AND(L238=1,M238&lt;5,H238="клиент",ISNUMBER(I238),I238&lt;=Вводные!$B$4),1,0)</f>
        <v>0.0</v>
      </c>
      <c r="R238" t="str">
        <f>IF(A238="","",IF(NOT(ISNUMBER(A238)),"дата не распознана",IF(OR(B238="",C238="",NOT(ISNUMBER(D238)),E238="",H238="",NOT(ISNUMBER(I238))),"пустое поле",IF(COUNTIF(Сводка!$A$16:$A$18,C238)=0,"неизвестный канал",IF(COUNTIF(Сводка!$A$5:$A$9,E238)=0,"неизвестный этап",IF(AND(H238&lt;&gt;"мы",H238&lt;&gt;"клиент"),"последним написал: мы или клиент",IF(D238&lt;0,"время ответа меньше нуля",IF(I238&lt;A238,"последнее сообщение раньше первого",IF(E238="Оплачено",IF(OR(NOT(ISNUMBER(F238)),NOT(ISNUMBER(G238))),"нет даты или суммы оплаты",IF(F238&lt;A238,"оплата раньше первого сообщения","")),IF(OR(F238&lt;&gt;"",G238&lt;&gt;""),"оплата указана, а этап не «Оплачено»",""))))))))))</f>
        <v/>
      </c>
      <c r="S238">
        <f>IF(R238="",0,1)</f>
        <v>0.0</v>
      </c>
    </row>
    <row r="239">
      <c r="A239" s="2" t="n"/>
      <c r="B239" s="3" t="n"/>
      <c r="C239" s="3" t="n"/>
      <c r="D239" s="3" t="n"/>
      <c r="E239" s="3" t="n"/>
      <c r="F239" s="2" t="n"/>
      <c r="G239" s="3" t="n"/>
      <c r="H239" s="3" t="n"/>
      <c r="I239" s="2" t="n"/>
      <c r="J239" s="3" t="n"/>
      <c r="K239">
        <f>IF(AND(ISNUMBER(A239),A239&gt;=Вводные!$B$3,A239&lt;=Вводные!$B$4),1,0)</f>
        <v>0.0</v>
      </c>
      <c r="L239">
        <f>IF(AND(K239=1,B239&lt;&gt;"",COUNTIFS(B$2:B239,B239,K$2:K239,1)=1),1,0)</f>
        <v>0.0</v>
      </c>
      <c r="M239">
        <f>IF(OR(L239=0,COUNTIF(Сводка!$A$5:$A$9,E239)=0),0,IF(AND(E239="Оплачено",ISNUMBER(F239),F239&gt;Вводные!$B$4),4,MATCH(E239,Сводка!$A$5:$A$9,0)))</f>
        <v>0.0</v>
      </c>
      <c r="N239">
        <f>IF(M239=5,1,0)</f>
        <v>0.0</v>
      </c>
      <c r="O239" t="str">
        <f>IF(L239=0,"",IF(D239&lt;=Вводные!$B$7,"быстро","медленно"))</f>
        <v/>
      </c>
      <c r="P239">
        <f>IF(AND(L239=1,M239&lt;5,H239="мы",ISNUMBER(I239),I239&lt;=Вводные!$B$4-Вводные!$B$5,I239&gt;=Вводные!$B$4-Вводные!$B$6),1,0)</f>
        <v>0.0</v>
      </c>
      <c r="Q239">
        <f>IF(AND(L239=1,M239&lt;5,H239="клиент",ISNUMBER(I239),I239&lt;=Вводные!$B$4),1,0)</f>
        <v>0.0</v>
      </c>
      <c r="R239" t="str">
        <f>IF(A239="","",IF(NOT(ISNUMBER(A239)),"дата не распознана",IF(OR(B239="",C239="",NOT(ISNUMBER(D239)),E239="",H239="",NOT(ISNUMBER(I239))),"пустое поле",IF(COUNTIF(Сводка!$A$16:$A$18,C239)=0,"неизвестный канал",IF(COUNTIF(Сводка!$A$5:$A$9,E239)=0,"неизвестный этап",IF(AND(H239&lt;&gt;"мы",H239&lt;&gt;"клиент"),"последним написал: мы или клиент",IF(D239&lt;0,"время ответа меньше нуля",IF(I239&lt;A239,"последнее сообщение раньше первого",IF(E239="Оплачено",IF(OR(NOT(ISNUMBER(F239)),NOT(ISNUMBER(G239))),"нет даты или суммы оплаты",IF(F239&lt;A239,"оплата раньше первого сообщения","")),IF(OR(F239&lt;&gt;"",G239&lt;&gt;""),"оплата указана, а этап не «Оплачено»",""))))))))))</f>
        <v/>
      </c>
      <c r="S239">
        <f>IF(R239="",0,1)</f>
        <v>0.0</v>
      </c>
    </row>
    <row r="240">
      <c r="A240" s="2" t="n"/>
      <c r="B240" s="3" t="n"/>
      <c r="C240" s="3" t="n"/>
      <c r="D240" s="3" t="n"/>
      <c r="E240" s="3" t="n"/>
      <c r="F240" s="2" t="n"/>
      <c r="G240" s="3" t="n"/>
      <c r="H240" s="3" t="n"/>
      <c r="I240" s="2" t="n"/>
      <c r="J240" s="3" t="n"/>
      <c r="K240">
        <f>IF(AND(ISNUMBER(A240),A240&gt;=Вводные!$B$3,A240&lt;=Вводные!$B$4),1,0)</f>
        <v>0.0</v>
      </c>
      <c r="L240">
        <f>IF(AND(K240=1,B240&lt;&gt;"",COUNTIFS(B$2:B240,B240,K$2:K240,1)=1),1,0)</f>
        <v>0.0</v>
      </c>
      <c r="M240">
        <f>IF(OR(L240=0,COUNTIF(Сводка!$A$5:$A$9,E240)=0),0,IF(AND(E240="Оплачено",ISNUMBER(F240),F240&gt;Вводные!$B$4),4,MATCH(E240,Сводка!$A$5:$A$9,0)))</f>
        <v>0.0</v>
      </c>
      <c r="N240">
        <f>IF(M240=5,1,0)</f>
        <v>0.0</v>
      </c>
      <c r="O240" t="str">
        <f>IF(L240=0,"",IF(D240&lt;=Вводные!$B$7,"быстро","медленно"))</f>
        <v/>
      </c>
      <c r="P240">
        <f>IF(AND(L240=1,M240&lt;5,H240="мы",ISNUMBER(I240),I240&lt;=Вводные!$B$4-Вводные!$B$5,I240&gt;=Вводные!$B$4-Вводные!$B$6),1,0)</f>
        <v>0.0</v>
      </c>
      <c r="Q240">
        <f>IF(AND(L240=1,M240&lt;5,H240="клиент",ISNUMBER(I240),I240&lt;=Вводные!$B$4),1,0)</f>
        <v>0.0</v>
      </c>
      <c r="R240" t="str">
        <f>IF(A240="","",IF(NOT(ISNUMBER(A240)),"дата не распознана",IF(OR(B240="",C240="",NOT(ISNUMBER(D240)),E240="",H240="",NOT(ISNUMBER(I240))),"пустое поле",IF(COUNTIF(Сводка!$A$16:$A$18,C240)=0,"неизвестный канал",IF(COUNTIF(Сводка!$A$5:$A$9,E240)=0,"неизвестный этап",IF(AND(H240&lt;&gt;"мы",H240&lt;&gt;"клиент"),"последним написал: мы или клиент",IF(D240&lt;0,"время ответа меньше нуля",IF(I240&lt;A240,"последнее сообщение раньше первого",IF(E240="Оплачено",IF(OR(NOT(ISNUMBER(F240)),NOT(ISNUMBER(G240))),"нет даты или суммы оплаты",IF(F240&lt;A240,"оплата раньше первого сообщения","")),IF(OR(F240&lt;&gt;"",G240&lt;&gt;""),"оплата указана, а этап не «Оплачено»",""))))))))))</f>
        <v/>
      </c>
      <c r="S240">
        <f>IF(R240="",0,1)</f>
        <v>0.0</v>
      </c>
    </row>
    <row r="241">
      <c r="A241" s="2" t="n"/>
      <c r="B241" s="3" t="n"/>
      <c r="C241" s="3" t="n"/>
      <c r="D241" s="3" t="n"/>
      <c r="E241" s="3" t="n"/>
      <c r="F241" s="2" t="n"/>
      <c r="G241" s="3" t="n"/>
      <c r="H241" s="3" t="n"/>
      <c r="I241" s="2" t="n"/>
      <c r="J241" s="3" t="n"/>
      <c r="K241">
        <f>IF(AND(ISNUMBER(A241),A241&gt;=Вводные!$B$3,A241&lt;=Вводные!$B$4),1,0)</f>
        <v>0.0</v>
      </c>
      <c r="L241">
        <f>IF(AND(K241=1,B241&lt;&gt;"",COUNTIFS(B$2:B241,B241,K$2:K241,1)=1),1,0)</f>
        <v>0.0</v>
      </c>
      <c r="M241">
        <f>IF(OR(L241=0,COUNTIF(Сводка!$A$5:$A$9,E241)=0),0,IF(AND(E241="Оплачено",ISNUMBER(F241),F241&gt;Вводные!$B$4),4,MATCH(E241,Сводка!$A$5:$A$9,0)))</f>
        <v>0.0</v>
      </c>
      <c r="N241">
        <f>IF(M241=5,1,0)</f>
        <v>0.0</v>
      </c>
      <c r="O241" t="str">
        <f>IF(L241=0,"",IF(D241&lt;=Вводные!$B$7,"быстро","медленно"))</f>
        <v/>
      </c>
      <c r="P241">
        <f>IF(AND(L241=1,M241&lt;5,H241="мы",ISNUMBER(I241),I241&lt;=Вводные!$B$4-Вводные!$B$5,I241&gt;=Вводные!$B$4-Вводные!$B$6),1,0)</f>
        <v>0.0</v>
      </c>
      <c r="Q241">
        <f>IF(AND(L241=1,M241&lt;5,H241="клиент",ISNUMBER(I241),I241&lt;=Вводные!$B$4),1,0)</f>
        <v>0.0</v>
      </c>
      <c r="R241" t="str">
        <f>IF(A241="","",IF(NOT(ISNUMBER(A241)),"дата не распознана",IF(OR(B241="",C241="",NOT(ISNUMBER(D241)),E241="",H241="",NOT(ISNUMBER(I241))),"пустое поле",IF(COUNTIF(Сводка!$A$16:$A$18,C241)=0,"неизвестный канал",IF(COUNTIF(Сводка!$A$5:$A$9,E241)=0,"неизвестный этап",IF(AND(H241&lt;&gt;"мы",H241&lt;&gt;"клиент"),"последним написал: мы или клиент",IF(D241&lt;0,"время ответа меньше нуля",IF(I241&lt;A241,"последнее сообщение раньше первого",IF(E241="Оплачено",IF(OR(NOT(ISNUMBER(F241)),NOT(ISNUMBER(G241))),"нет даты или суммы оплаты",IF(F241&lt;A241,"оплата раньше первого сообщения","")),IF(OR(F241&lt;&gt;"",G241&lt;&gt;""),"оплата указана, а этап не «Оплачено»",""))))))))))</f>
        <v/>
      </c>
      <c r="S241">
        <f>IF(R241="",0,1)</f>
        <v>0.0</v>
      </c>
    </row>
    <row r="242">
      <c r="A242" s="2" t="n"/>
      <c r="B242" s="3" t="n"/>
      <c r="C242" s="3" t="n"/>
      <c r="D242" s="3" t="n"/>
      <c r="E242" s="3" t="n"/>
      <c r="F242" s="2" t="n"/>
      <c r="G242" s="3" t="n"/>
      <c r="H242" s="3" t="n"/>
      <c r="I242" s="2" t="n"/>
      <c r="J242" s="3" t="n"/>
      <c r="K242">
        <f>IF(AND(ISNUMBER(A242),A242&gt;=Вводные!$B$3,A242&lt;=Вводные!$B$4),1,0)</f>
        <v>0.0</v>
      </c>
      <c r="L242">
        <f>IF(AND(K242=1,B242&lt;&gt;"",COUNTIFS(B$2:B242,B242,K$2:K242,1)=1),1,0)</f>
        <v>0.0</v>
      </c>
      <c r="M242">
        <f>IF(OR(L242=0,COUNTIF(Сводка!$A$5:$A$9,E242)=0),0,IF(AND(E242="Оплачено",ISNUMBER(F242),F242&gt;Вводные!$B$4),4,MATCH(E242,Сводка!$A$5:$A$9,0)))</f>
        <v>0.0</v>
      </c>
      <c r="N242">
        <f>IF(M242=5,1,0)</f>
        <v>0.0</v>
      </c>
      <c r="O242" t="str">
        <f>IF(L242=0,"",IF(D242&lt;=Вводные!$B$7,"быстро","медленно"))</f>
        <v/>
      </c>
      <c r="P242">
        <f>IF(AND(L242=1,M242&lt;5,H242="мы",ISNUMBER(I242),I242&lt;=Вводные!$B$4-Вводные!$B$5,I242&gt;=Вводные!$B$4-Вводные!$B$6),1,0)</f>
        <v>0.0</v>
      </c>
      <c r="Q242">
        <f>IF(AND(L242=1,M242&lt;5,H242="клиент",ISNUMBER(I242),I242&lt;=Вводные!$B$4),1,0)</f>
        <v>0.0</v>
      </c>
      <c r="R242" t="str">
        <f>IF(A242="","",IF(NOT(ISNUMBER(A242)),"дата не распознана",IF(OR(B242="",C242="",NOT(ISNUMBER(D242)),E242="",H242="",NOT(ISNUMBER(I242))),"пустое поле",IF(COUNTIF(Сводка!$A$16:$A$18,C242)=0,"неизвестный канал",IF(COUNTIF(Сводка!$A$5:$A$9,E242)=0,"неизвестный этап",IF(AND(H242&lt;&gt;"мы",H242&lt;&gt;"клиент"),"последним написал: мы или клиент",IF(D242&lt;0,"время ответа меньше нуля",IF(I242&lt;A242,"последнее сообщение раньше первого",IF(E242="Оплачено",IF(OR(NOT(ISNUMBER(F242)),NOT(ISNUMBER(G242))),"нет даты или суммы оплаты",IF(F242&lt;A242,"оплата раньше первого сообщения","")),IF(OR(F242&lt;&gt;"",G242&lt;&gt;""),"оплата указана, а этап не «Оплачено»",""))))))))))</f>
        <v/>
      </c>
      <c r="S242">
        <f>IF(R242="",0,1)</f>
        <v>0.0</v>
      </c>
    </row>
    <row r="243">
      <c r="A243" s="2" t="n"/>
      <c r="B243" s="3" t="n"/>
      <c r="C243" s="3" t="n"/>
      <c r="D243" s="3" t="n"/>
      <c r="E243" s="3" t="n"/>
      <c r="F243" s="2" t="n"/>
      <c r="G243" s="3" t="n"/>
      <c r="H243" s="3" t="n"/>
      <c r="I243" s="2" t="n"/>
      <c r="J243" s="3" t="n"/>
      <c r="K243">
        <f>IF(AND(ISNUMBER(A243),A243&gt;=Вводные!$B$3,A243&lt;=Вводные!$B$4),1,0)</f>
        <v>0.0</v>
      </c>
      <c r="L243">
        <f>IF(AND(K243=1,B243&lt;&gt;"",COUNTIFS(B$2:B243,B243,K$2:K243,1)=1),1,0)</f>
        <v>0.0</v>
      </c>
      <c r="M243">
        <f>IF(OR(L243=0,COUNTIF(Сводка!$A$5:$A$9,E243)=0),0,IF(AND(E243="Оплачено",ISNUMBER(F243),F243&gt;Вводные!$B$4),4,MATCH(E243,Сводка!$A$5:$A$9,0)))</f>
        <v>0.0</v>
      </c>
      <c r="N243">
        <f>IF(M243=5,1,0)</f>
        <v>0.0</v>
      </c>
      <c r="O243" t="str">
        <f>IF(L243=0,"",IF(D243&lt;=Вводные!$B$7,"быстро","медленно"))</f>
        <v/>
      </c>
      <c r="P243">
        <f>IF(AND(L243=1,M243&lt;5,H243="мы",ISNUMBER(I243),I243&lt;=Вводные!$B$4-Вводные!$B$5,I243&gt;=Вводные!$B$4-Вводные!$B$6),1,0)</f>
        <v>0.0</v>
      </c>
      <c r="Q243">
        <f>IF(AND(L243=1,M243&lt;5,H243="клиент",ISNUMBER(I243),I243&lt;=Вводные!$B$4),1,0)</f>
        <v>0.0</v>
      </c>
      <c r="R243" t="str">
        <f>IF(A243="","",IF(NOT(ISNUMBER(A243)),"дата не распознана",IF(OR(B243="",C243="",NOT(ISNUMBER(D243)),E243="",H243="",NOT(ISNUMBER(I243))),"пустое поле",IF(COUNTIF(Сводка!$A$16:$A$18,C243)=0,"неизвестный канал",IF(COUNTIF(Сводка!$A$5:$A$9,E243)=0,"неизвестный этап",IF(AND(H243&lt;&gt;"мы",H243&lt;&gt;"клиент"),"последним написал: мы или клиент",IF(D243&lt;0,"время ответа меньше нуля",IF(I243&lt;A243,"последнее сообщение раньше первого",IF(E243="Оплачено",IF(OR(NOT(ISNUMBER(F243)),NOT(ISNUMBER(G243))),"нет даты или суммы оплаты",IF(F243&lt;A243,"оплата раньше первого сообщения","")),IF(OR(F243&lt;&gt;"",G243&lt;&gt;""),"оплата указана, а этап не «Оплачено»",""))))))))))</f>
        <v/>
      </c>
      <c r="S243">
        <f>IF(R243="",0,1)</f>
        <v>0.0</v>
      </c>
    </row>
    <row r="244">
      <c r="A244" s="2" t="n"/>
      <c r="B244" s="3" t="n"/>
      <c r="C244" s="3" t="n"/>
      <c r="D244" s="3" t="n"/>
      <c r="E244" s="3" t="n"/>
      <c r="F244" s="2" t="n"/>
      <c r="G244" s="3" t="n"/>
      <c r="H244" s="3" t="n"/>
      <c r="I244" s="2" t="n"/>
      <c r="J244" s="3" t="n"/>
      <c r="K244">
        <f>IF(AND(ISNUMBER(A244),A244&gt;=Вводные!$B$3,A244&lt;=Вводные!$B$4),1,0)</f>
        <v>0.0</v>
      </c>
      <c r="L244">
        <f>IF(AND(K244=1,B244&lt;&gt;"",COUNTIFS(B$2:B244,B244,K$2:K244,1)=1),1,0)</f>
        <v>0.0</v>
      </c>
      <c r="M244">
        <f>IF(OR(L244=0,COUNTIF(Сводка!$A$5:$A$9,E244)=0),0,IF(AND(E244="Оплачено",ISNUMBER(F244),F244&gt;Вводные!$B$4),4,MATCH(E244,Сводка!$A$5:$A$9,0)))</f>
        <v>0.0</v>
      </c>
      <c r="N244">
        <f>IF(M244=5,1,0)</f>
        <v>0.0</v>
      </c>
      <c r="O244" t="str">
        <f>IF(L244=0,"",IF(D244&lt;=Вводные!$B$7,"быстро","медленно"))</f>
        <v/>
      </c>
      <c r="P244">
        <f>IF(AND(L244=1,M244&lt;5,H244="мы",ISNUMBER(I244),I244&lt;=Вводные!$B$4-Вводные!$B$5,I244&gt;=Вводные!$B$4-Вводные!$B$6),1,0)</f>
        <v>0.0</v>
      </c>
      <c r="Q244">
        <f>IF(AND(L244=1,M244&lt;5,H244="клиент",ISNUMBER(I244),I244&lt;=Вводные!$B$4),1,0)</f>
        <v>0.0</v>
      </c>
      <c r="R244" t="str">
        <f>IF(A244="","",IF(NOT(ISNUMBER(A244)),"дата не распознана",IF(OR(B244="",C244="",NOT(ISNUMBER(D244)),E244="",H244="",NOT(ISNUMBER(I244))),"пустое поле",IF(COUNTIF(Сводка!$A$16:$A$18,C244)=0,"неизвестный канал",IF(COUNTIF(Сводка!$A$5:$A$9,E244)=0,"неизвестный этап",IF(AND(H244&lt;&gt;"мы",H244&lt;&gt;"клиент"),"последним написал: мы или клиент",IF(D244&lt;0,"время ответа меньше нуля",IF(I244&lt;A244,"последнее сообщение раньше первого",IF(E244="Оплачено",IF(OR(NOT(ISNUMBER(F244)),NOT(ISNUMBER(G244))),"нет даты или суммы оплаты",IF(F244&lt;A244,"оплата раньше первого сообщения","")),IF(OR(F244&lt;&gt;"",G244&lt;&gt;""),"оплата указана, а этап не «Оплачено»",""))))))))))</f>
        <v/>
      </c>
      <c r="S244">
        <f>IF(R244="",0,1)</f>
        <v>0.0</v>
      </c>
    </row>
    <row r="245">
      <c r="A245" s="2" t="n"/>
      <c r="B245" s="3" t="n"/>
      <c r="C245" s="3" t="n"/>
      <c r="D245" s="3" t="n"/>
      <c r="E245" s="3" t="n"/>
      <c r="F245" s="2" t="n"/>
      <c r="G245" s="3" t="n"/>
      <c r="H245" s="3" t="n"/>
      <c r="I245" s="2" t="n"/>
      <c r="J245" s="3" t="n"/>
      <c r="K245">
        <f>IF(AND(ISNUMBER(A245),A245&gt;=Вводные!$B$3,A245&lt;=Вводные!$B$4),1,0)</f>
        <v>0.0</v>
      </c>
      <c r="L245">
        <f>IF(AND(K245=1,B245&lt;&gt;"",COUNTIFS(B$2:B245,B245,K$2:K245,1)=1),1,0)</f>
        <v>0.0</v>
      </c>
      <c r="M245">
        <f>IF(OR(L245=0,COUNTIF(Сводка!$A$5:$A$9,E245)=0),0,IF(AND(E245="Оплачено",ISNUMBER(F245),F245&gt;Вводные!$B$4),4,MATCH(E245,Сводка!$A$5:$A$9,0)))</f>
        <v>0.0</v>
      </c>
      <c r="N245">
        <f>IF(M245=5,1,0)</f>
        <v>0.0</v>
      </c>
      <c r="O245" t="str">
        <f>IF(L245=0,"",IF(D245&lt;=Вводные!$B$7,"быстро","медленно"))</f>
        <v/>
      </c>
      <c r="P245">
        <f>IF(AND(L245=1,M245&lt;5,H245="мы",ISNUMBER(I245),I245&lt;=Вводные!$B$4-Вводные!$B$5,I245&gt;=Вводные!$B$4-Вводные!$B$6),1,0)</f>
        <v>0.0</v>
      </c>
      <c r="Q245">
        <f>IF(AND(L245=1,M245&lt;5,H245="клиент",ISNUMBER(I245),I245&lt;=Вводные!$B$4),1,0)</f>
        <v>0.0</v>
      </c>
      <c r="R245" t="str">
        <f>IF(A245="","",IF(NOT(ISNUMBER(A245)),"дата не распознана",IF(OR(B245="",C245="",NOT(ISNUMBER(D245)),E245="",H245="",NOT(ISNUMBER(I245))),"пустое поле",IF(COUNTIF(Сводка!$A$16:$A$18,C245)=0,"неизвестный канал",IF(COUNTIF(Сводка!$A$5:$A$9,E245)=0,"неизвестный этап",IF(AND(H245&lt;&gt;"мы",H245&lt;&gt;"клиент"),"последним написал: мы или клиент",IF(D245&lt;0,"время ответа меньше нуля",IF(I245&lt;A245,"последнее сообщение раньше первого",IF(E245="Оплачено",IF(OR(NOT(ISNUMBER(F245)),NOT(ISNUMBER(G245))),"нет даты или суммы оплаты",IF(F245&lt;A245,"оплата раньше первого сообщения","")),IF(OR(F245&lt;&gt;"",G245&lt;&gt;""),"оплата указана, а этап не «Оплачено»",""))))))))))</f>
        <v/>
      </c>
      <c r="S245">
        <f>IF(R245="",0,1)</f>
        <v>0.0</v>
      </c>
    </row>
    <row r="246">
      <c r="A246" s="2" t="n"/>
      <c r="B246" s="3" t="n"/>
      <c r="C246" s="3" t="n"/>
      <c r="D246" s="3" t="n"/>
      <c r="E246" s="3" t="n"/>
      <c r="F246" s="2" t="n"/>
      <c r="G246" s="3" t="n"/>
      <c r="H246" s="3" t="n"/>
      <c r="I246" s="2" t="n"/>
      <c r="J246" s="3" t="n"/>
      <c r="K246">
        <f>IF(AND(ISNUMBER(A246),A246&gt;=Вводные!$B$3,A246&lt;=Вводные!$B$4),1,0)</f>
        <v>0.0</v>
      </c>
      <c r="L246">
        <f>IF(AND(K246=1,B246&lt;&gt;"",COUNTIFS(B$2:B246,B246,K$2:K246,1)=1),1,0)</f>
        <v>0.0</v>
      </c>
      <c r="M246">
        <f>IF(OR(L246=0,COUNTIF(Сводка!$A$5:$A$9,E246)=0),0,IF(AND(E246="Оплачено",ISNUMBER(F246),F246&gt;Вводные!$B$4),4,MATCH(E246,Сводка!$A$5:$A$9,0)))</f>
        <v>0.0</v>
      </c>
      <c r="N246">
        <f>IF(M246=5,1,0)</f>
        <v>0.0</v>
      </c>
      <c r="O246" t="str">
        <f>IF(L246=0,"",IF(D246&lt;=Вводные!$B$7,"быстро","медленно"))</f>
        <v/>
      </c>
      <c r="P246">
        <f>IF(AND(L246=1,M246&lt;5,H246="мы",ISNUMBER(I246),I246&lt;=Вводные!$B$4-Вводные!$B$5,I246&gt;=Вводные!$B$4-Вводные!$B$6),1,0)</f>
        <v>0.0</v>
      </c>
      <c r="Q246">
        <f>IF(AND(L246=1,M246&lt;5,H246="клиент",ISNUMBER(I246),I246&lt;=Вводные!$B$4),1,0)</f>
        <v>0.0</v>
      </c>
      <c r="R246" t="str">
        <f>IF(A246="","",IF(NOT(ISNUMBER(A246)),"дата не распознана",IF(OR(B246="",C246="",NOT(ISNUMBER(D246)),E246="",H246="",NOT(ISNUMBER(I246))),"пустое поле",IF(COUNTIF(Сводка!$A$16:$A$18,C246)=0,"неизвестный канал",IF(COUNTIF(Сводка!$A$5:$A$9,E246)=0,"неизвестный этап",IF(AND(H246&lt;&gt;"мы",H246&lt;&gt;"клиент"),"последним написал: мы или клиент",IF(D246&lt;0,"время ответа меньше нуля",IF(I246&lt;A246,"последнее сообщение раньше первого",IF(E246="Оплачено",IF(OR(NOT(ISNUMBER(F246)),NOT(ISNUMBER(G246))),"нет даты или суммы оплаты",IF(F246&lt;A246,"оплата раньше первого сообщения","")),IF(OR(F246&lt;&gt;"",G246&lt;&gt;""),"оплата указана, а этап не «Оплачено»",""))))))))))</f>
        <v/>
      </c>
      <c r="S246">
        <f>IF(R246="",0,1)</f>
        <v>0.0</v>
      </c>
    </row>
    <row r="247">
      <c r="A247" s="2" t="n"/>
      <c r="B247" s="3" t="n"/>
      <c r="C247" s="3" t="n"/>
      <c r="D247" s="3" t="n"/>
      <c r="E247" s="3" t="n"/>
      <c r="F247" s="2" t="n"/>
      <c r="G247" s="3" t="n"/>
      <c r="H247" s="3" t="n"/>
      <c r="I247" s="2" t="n"/>
      <c r="J247" s="3" t="n"/>
      <c r="K247">
        <f>IF(AND(ISNUMBER(A247),A247&gt;=Вводные!$B$3,A247&lt;=Вводные!$B$4),1,0)</f>
        <v>0.0</v>
      </c>
      <c r="L247">
        <f>IF(AND(K247=1,B247&lt;&gt;"",COUNTIFS(B$2:B247,B247,K$2:K247,1)=1),1,0)</f>
        <v>0.0</v>
      </c>
      <c r="M247">
        <f>IF(OR(L247=0,COUNTIF(Сводка!$A$5:$A$9,E247)=0),0,IF(AND(E247="Оплачено",ISNUMBER(F247),F247&gt;Вводные!$B$4),4,MATCH(E247,Сводка!$A$5:$A$9,0)))</f>
        <v>0.0</v>
      </c>
      <c r="N247">
        <f>IF(M247=5,1,0)</f>
        <v>0.0</v>
      </c>
      <c r="O247" t="str">
        <f>IF(L247=0,"",IF(D247&lt;=Вводные!$B$7,"быстро","медленно"))</f>
        <v/>
      </c>
      <c r="P247">
        <f>IF(AND(L247=1,M247&lt;5,H247="мы",ISNUMBER(I247),I247&lt;=Вводные!$B$4-Вводные!$B$5,I247&gt;=Вводные!$B$4-Вводные!$B$6),1,0)</f>
        <v>0.0</v>
      </c>
      <c r="Q247">
        <f>IF(AND(L247=1,M247&lt;5,H247="клиент",ISNUMBER(I247),I247&lt;=Вводные!$B$4),1,0)</f>
        <v>0.0</v>
      </c>
      <c r="R247" t="str">
        <f>IF(A247="","",IF(NOT(ISNUMBER(A247)),"дата не распознана",IF(OR(B247="",C247="",NOT(ISNUMBER(D247)),E247="",H247="",NOT(ISNUMBER(I247))),"пустое поле",IF(COUNTIF(Сводка!$A$16:$A$18,C247)=0,"неизвестный канал",IF(COUNTIF(Сводка!$A$5:$A$9,E247)=0,"неизвестный этап",IF(AND(H247&lt;&gt;"мы",H247&lt;&gt;"клиент"),"последним написал: мы или клиент",IF(D247&lt;0,"время ответа меньше нуля",IF(I247&lt;A247,"последнее сообщение раньше первого",IF(E247="Оплачено",IF(OR(NOT(ISNUMBER(F247)),NOT(ISNUMBER(G247))),"нет даты или суммы оплаты",IF(F247&lt;A247,"оплата раньше первого сообщения","")),IF(OR(F247&lt;&gt;"",G247&lt;&gt;""),"оплата указана, а этап не «Оплачено»",""))))))))))</f>
        <v/>
      </c>
      <c r="S247">
        <f>IF(R247="",0,1)</f>
        <v>0.0</v>
      </c>
    </row>
    <row r="248">
      <c r="A248" s="2" t="n"/>
      <c r="B248" s="3" t="n"/>
      <c r="C248" s="3" t="n"/>
      <c r="D248" s="3" t="n"/>
      <c r="E248" s="3" t="n"/>
      <c r="F248" s="2" t="n"/>
      <c r="G248" s="3" t="n"/>
      <c r="H248" s="3" t="n"/>
      <c r="I248" s="2" t="n"/>
      <c r="J248" s="3" t="n"/>
      <c r="K248">
        <f>IF(AND(ISNUMBER(A248),A248&gt;=Вводные!$B$3,A248&lt;=Вводные!$B$4),1,0)</f>
        <v>0.0</v>
      </c>
      <c r="L248">
        <f>IF(AND(K248=1,B248&lt;&gt;"",COUNTIFS(B$2:B248,B248,K$2:K248,1)=1),1,0)</f>
        <v>0.0</v>
      </c>
      <c r="M248">
        <f>IF(OR(L248=0,COUNTIF(Сводка!$A$5:$A$9,E248)=0),0,IF(AND(E248="Оплачено",ISNUMBER(F248),F248&gt;Вводные!$B$4),4,MATCH(E248,Сводка!$A$5:$A$9,0)))</f>
        <v>0.0</v>
      </c>
      <c r="N248">
        <f>IF(M248=5,1,0)</f>
        <v>0.0</v>
      </c>
      <c r="O248" t="str">
        <f>IF(L248=0,"",IF(D248&lt;=Вводные!$B$7,"быстро","медленно"))</f>
        <v/>
      </c>
      <c r="P248">
        <f>IF(AND(L248=1,M248&lt;5,H248="мы",ISNUMBER(I248),I248&lt;=Вводные!$B$4-Вводные!$B$5,I248&gt;=Вводные!$B$4-Вводные!$B$6),1,0)</f>
        <v>0.0</v>
      </c>
      <c r="Q248">
        <f>IF(AND(L248=1,M248&lt;5,H248="клиент",ISNUMBER(I248),I248&lt;=Вводные!$B$4),1,0)</f>
        <v>0.0</v>
      </c>
      <c r="R248" t="str">
        <f>IF(A248="","",IF(NOT(ISNUMBER(A248)),"дата не распознана",IF(OR(B248="",C248="",NOT(ISNUMBER(D248)),E248="",H248="",NOT(ISNUMBER(I248))),"пустое поле",IF(COUNTIF(Сводка!$A$16:$A$18,C248)=0,"неизвестный канал",IF(COUNTIF(Сводка!$A$5:$A$9,E248)=0,"неизвестный этап",IF(AND(H248&lt;&gt;"мы",H248&lt;&gt;"клиент"),"последним написал: мы или клиент",IF(D248&lt;0,"время ответа меньше нуля",IF(I248&lt;A248,"последнее сообщение раньше первого",IF(E248="Оплачено",IF(OR(NOT(ISNUMBER(F248)),NOT(ISNUMBER(G248))),"нет даты или суммы оплаты",IF(F248&lt;A248,"оплата раньше первого сообщения","")),IF(OR(F248&lt;&gt;"",G248&lt;&gt;""),"оплата указана, а этап не «Оплачено»",""))))))))))</f>
        <v/>
      </c>
      <c r="S248">
        <f>IF(R248="",0,1)</f>
        <v>0.0</v>
      </c>
    </row>
    <row r="249">
      <c r="A249" s="2" t="n"/>
      <c r="B249" s="3" t="n"/>
      <c r="C249" s="3" t="n"/>
      <c r="D249" s="3" t="n"/>
      <c r="E249" s="3" t="n"/>
      <c r="F249" s="2" t="n"/>
      <c r="G249" s="3" t="n"/>
      <c r="H249" s="3" t="n"/>
      <c r="I249" s="2" t="n"/>
      <c r="J249" s="3" t="n"/>
      <c r="K249">
        <f>IF(AND(ISNUMBER(A249),A249&gt;=Вводные!$B$3,A249&lt;=Вводные!$B$4),1,0)</f>
        <v>0.0</v>
      </c>
      <c r="L249">
        <f>IF(AND(K249=1,B249&lt;&gt;"",COUNTIFS(B$2:B249,B249,K$2:K249,1)=1),1,0)</f>
        <v>0.0</v>
      </c>
      <c r="M249">
        <f>IF(OR(L249=0,COUNTIF(Сводка!$A$5:$A$9,E249)=0),0,IF(AND(E249="Оплачено",ISNUMBER(F249),F249&gt;Вводные!$B$4),4,MATCH(E249,Сводка!$A$5:$A$9,0)))</f>
        <v>0.0</v>
      </c>
      <c r="N249">
        <f>IF(M249=5,1,0)</f>
        <v>0.0</v>
      </c>
      <c r="O249" t="str">
        <f>IF(L249=0,"",IF(D249&lt;=Вводные!$B$7,"быстро","медленно"))</f>
        <v/>
      </c>
      <c r="P249">
        <f>IF(AND(L249=1,M249&lt;5,H249="мы",ISNUMBER(I249),I249&lt;=Вводные!$B$4-Вводные!$B$5,I249&gt;=Вводные!$B$4-Вводные!$B$6),1,0)</f>
        <v>0.0</v>
      </c>
      <c r="Q249">
        <f>IF(AND(L249=1,M249&lt;5,H249="клиент",ISNUMBER(I249),I249&lt;=Вводные!$B$4),1,0)</f>
        <v>0.0</v>
      </c>
      <c r="R249" t="str">
        <f>IF(A249="","",IF(NOT(ISNUMBER(A249)),"дата не распознана",IF(OR(B249="",C249="",NOT(ISNUMBER(D249)),E249="",H249="",NOT(ISNUMBER(I249))),"пустое поле",IF(COUNTIF(Сводка!$A$16:$A$18,C249)=0,"неизвестный канал",IF(COUNTIF(Сводка!$A$5:$A$9,E249)=0,"неизвестный этап",IF(AND(H249&lt;&gt;"мы",H249&lt;&gt;"клиент"),"последним написал: мы или клиент",IF(D249&lt;0,"время ответа меньше нуля",IF(I249&lt;A249,"последнее сообщение раньше первого",IF(E249="Оплачено",IF(OR(NOT(ISNUMBER(F249)),NOT(ISNUMBER(G249))),"нет даты или суммы оплаты",IF(F249&lt;A249,"оплата раньше первого сообщения","")),IF(OR(F249&lt;&gt;"",G249&lt;&gt;""),"оплата указана, а этап не «Оплачено»",""))))))))))</f>
        <v/>
      </c>
      <c r="S249">
        <f>IF(R249="",0,1)</f>
        <v>0.0</v>
      </c>
    </row>
    <row r="250">
      <c r="A250" s="2" t="n"/>
      <c r="B250" s="3" t="n"/>
      <c r="C250" s="3" t="n"/>
      <c r="D250" s="3" t="n"/>
      <c r="E250" s="3" t="n"/>
      <c r="F250" s="2" t="n"/>
      <c r="G250" s="3" t="n"/>
      <c r="H250" s="3" t="n"/>
      <c r="I250" s="2" t="n"/>
      <c r="J250" s="3" t="n"/>
      <c r="K250">
        <f>IF(AND(ISNUMBER(A250),A250&gt;=Вводные!$B$3,A250&lt;=Вводные!$B$4),1,0)</f>
        <v>0.0</v>
      </c>
      <c r="L250">
        <f>IF(AND(K250=1,B250&lt;&gt;"",COUNTIFS(B$2:B250,B250,K$2:K250,1)=1),1,0)</f>
        <v>0.0</v>
      </c>
      <c r="M250">
        <f>IF(OR(L250=0,COUNTIF(Сводка!$A$5:$A$9,E250)=0),0,IF(AND(E250="Оплачено",ISNUMBER(F250),F250&gt;Вводные!$B$4),4,MATCH(E250,Сводка!$A$5:$A$9,0)))</f>
        <v>0.0</v>
      </c>
      <c r="N250">
        <f>IF(M250=5,1,0)</f>
        <v>0.0</v>
      </c>
      <c r="O250" t="str">
        <f>IF(L250=0,"",IF(D250&lt;=Вводные!$B$7,"быстро","медленно"))</f>
        <v/>
      </c>
      <c r="P250">
        <f>IF(AND(L250=1,M250&lt;5,H250="мы",ISNUMBER(I250),I250&lt;=Вводные!$B$4-Вводные!$B$5,I250&gt;=Вводные!$B$4-Вводные!$B$6),1,0)</f>
        <v>0.0</v>
      </c>
      <c r="Q250">
        <f>IF(AND(L250=1,M250&lt;5,H250="клиент",ISNUMBER(I250),I250&lt;=Вводные!$B$4),1,0)</f>
        <v>0.0</v>
      </c>
      <c r="R250" t="str">
        <f>IF(A250="","",IF(NOT(ISNUMBER(A250)),"дата не распознана",IF(OR(B250="",C250="",NOT(ISNUMBER(D250)),E250="",H250="",NOT(ISNUMBER(I250))),"пустое поле",IF(COUNTIF(Сводка!$A$16:$A$18,C250)=0,"неизвестный канал",IF(COUNTIF(Сводка!$A$5:$A$9,E250)=0,"неизвестный этап",IF(AND(H250&lt;&gt;"мы",H250&lt;&gt;"клиент"),"последним написал: мы или клиент",IF(D250&lt;0,"время ответа меньше нуля",IF(I250&lt;A250,"последнее сообщение раньше первого",IF(E250="Оплачено",IF(OR(NOT(ISNUMBER(F250)),NOT(ISNUMBER(G250))),"нет даты или суммы оплаты",IF(F250&lt;A250,"оплата раньше первого сообщения","")),IF(OR(F250&lt;&gt;"",G250&lt;&gt;""),"оплата указана, а этап не «Оплачено»",""))))))))))</f>
        <v/>
      </c>
      <c r="S250">
        <f>IF(R250="",0,1)</f>
        <v>0.0</v>
      </c>
    </row>
    <row r="251">
      <c r="A251" s="2" t="n"/>
      <c r="B251" s="3" t="n"/>
      <c r="C251" s="3" t="n"/>
      <c r="D251" s="3" t="n"/>
      <c r="E251" s="3" t="n"/>
      <c r="F251" s="2" t="n"/>
      <c r="G251" s="3" t="n"/>
      <c r="H251" s="3" t="n"/>
      <c r="I251" s="2" t="n"/>
      <c r="J251" s="3" t="n"/>
      <c r="K251">
        <f>IF(AND(ISNUMBER(A251),A251&gt;=Вводные!$B$3,A251&lt;=Вводные!$B$4),1,0)</f>
        <v>0.0</v>
      </c>
      <c r="L251">
        <f>IF(AND(K251=1,B251&lt;&gt;"",COUNTIFS(B$2:B251,B251,K$2:K251,1)=1),1,0)</f>
        <v>0.0</v>
      </c>
      <c r="M251">
        <f>IF(OR(L251=0,COUNTIF(Сводка!$A$5:$A$9,E251)=0),0,IF(AND(E251="Оплачено",ISNUMBER(F251),F251&gt;Вводные!$B$4),4,MATCH(E251,Сводка!$A$5:$A$9,0)))</f>
        <v>0.0</v>
      </c>
      <c r="N251">
        <f>IF(M251=5,1,0)</f>
        <v>0.0</v>
      </c>
      <c r="O251" t="str">
        <f>IF(L251=0,"",IF(D251&lt;=Вводные!$B$7,"быстро","медленно"))</f>
        <v/>
      </c>
      <c r="P251">
        <f>IF(AND(L251=1,M251&lt;5,H251="мы",ISNUMBER(I251),I251&lt;=Вводные!$B$4-Вводные!$B$5,I251&gt;=Вводные!$B$4-Вводные!$B$6),1,0)</f>
        <v>0.0</v>
      </c>
      <c r="Q251">
        <f>IF(AND(L251=1,M251&lt;5,H251="клиент",ISNUMBER(I251),I251&lt;=Вводные!$B$4),1,0)</f>
        <v>0.0</v>
      </c>
      <c r="R251" t="str">
        <f>IF(A251="","",IF(NOT(ISNUMBER(A251)),"дата не распознана",IF(OR(B251="",C251="",NOT(ISNUMBER(D251)),E251="",H251="",NOT(ISNUMBER(I251))),"пустое поле",IF(COUNTIF(Сводка!$A$16:$A$18,C251)=0,"неизвестный канал",IF(COUNTIF(Сводка!$A$5:$A$9,E251)=0,"неизвестный этап",IF(AND(H251&lt;&gt;"мы",H251&lt;&gt;"клиент"),"последним написал: мы или клиент",IF(D251&lt;0,"время ответа меньше нуля",IF(I251&lt;A251,"последнее сообщение раньше первого",IF(E251="Оплачено",IF(OR(NOT(ISNUMBER(F251)),NOT(ISNUMBER(G251))),"нет даты или суммы оплаты",IF(F251&lt;A251,"оплата раньше первого сообщения","")),IF(OR(F251&lt;&gt;"",G251&lt;&gt;""),"оплата указана, а этап не «Оплачено»",""))))))))))</f>
        <v/>
      </c>
      <c r="S251">
        <f>IF(R251="",0,1)</f>
        <v>0.0</v>
      </c>
    </row>
    <row r="252">
      <c r="A252" s="2" t="n"/>
      <c r="B252" s="3" t="n"/>
      <c r="C252" s="3" t="n"/>
      <c r="D252" s="3" t="n"/>
      <c r="E252" s="3" t="n"/>
      <c r="F252" s="2" t="n"/>
      <c r="G252" s="3" t="n"/>
      <c r="H252" s="3" t="n"/>
      <c r="I252" s="2" t="n"/>
      <c r="J252" s="3" t="n"/>
      <c r="K252">
        <f>IF(AND(ISNUMBER(A252),A252&gt;=Вводные!$B$3,A252&lt;=Вводные!$B$4),1,0)</f>
        <v>0.0</v>
      </c>
      <c r="L252">
        <f>IF(AND(K252=1,B252&lt;&gt;"",COUNTIFS(B$2:B252,B252,K$2:K252,1)=1),1,0)</f>
        <v>0.0</v>
      </c>
      <c r="M252">
        <f>IF(OR(L252=0,COUNTIF(Сводка!$A$5:$A$9,E252)=0),0,IF(AND(E252="Оплачено",ISNUMBER(F252),F252&gt;Вводные!$B$4),4,MATCH(E252,Сводка!$A$5:$A$9,0)))</f>
        <v>0.0</v>
      </c>
      <c r="N252">
        <f>IF(M252=5,1,0)</f>
        <v>0.0</v>
      </c>
      <c r="O252" t="str">
        <f>IF(L252=0,"",IF(D252&lt;=Вводные!$B$7,"быстро","медленно"))</f>
        <v/>
      </c>
      <c r="P252">
        <f>IF(AND(L252=1,M252&lt;5,H252="мы",ISNUMBER(I252),I252&lt;=Вводные!$B$4-Вводные!$B$5,I252&gt;=Вводные!$B$4-Вводные!$B$6),1,0)</f>
        <v>0.0</v>
      </c>
      <c r="Q252">
        <f>IF(AND(L252=1,M252&lt;5,H252="клиент",ISNUMBER(I252),I252&lt;=Вводные!$B$4),1,0)</f>
        <v>0.0</v>
      </c>
      <c r="R252" t="str">
        <f>IF(A252="","",IF(NOT(ISNUMBER(A252)),"дата не распознана",IF(OR(B252="",C252="",NOT(ISNUMBER(D252)),E252="",H252="",NOT(ISNUMBER(I252))),"пустое поле",IF(COUNTIF(Сводка!$A$16:$A$18,C252)=0,"неизвестный канал",IF(COUNTIF(Сводка!$A$5:$A$9,E252)=0,"неизвестный этап",IF(AND(H252&lt;&gt;"мы",H252&lt;&gt;"клиент"),"последним написал: мы или клиент",IF(D252&lt;0,"время ответа меньше нуля",IF(I252&lt;A252,"последнее сообщение раньше первого",IF(E252="Оплачено",IF(OR(NOT(ISNUMBER(F252)),NOT(ISNUMBER(G252))),"нет даты или суммы оплаты",IF(F252&lt;A252,"оплата раньше первого сообщения","")),IF(OR(F252&lt;&gt;"",G252&lt;&gt;""),"оплата указана, а этап не «Оплачено»",""))))))))))</f>
        <v/>
      </c>
      <c r="S252">
        <f>IF(R252="",0,1)</f>
        <v>0.0</v>
      </c>
    </row>
    <row r="253">
      <c r="A253" s="2" t="n"/>
      <c r="B253" s="3" t="n"/>
      <c r="C253" s="3" t="n"/>
      <c r="D253" s="3" t="n"/>
      <c r="E253" s="3" t="n"/>
      <c r="F253" s="2" t="n"/>
      <c r="G253" s="3" t="n"/>
      <c r="H253" s="3" t="n"/>
      <c r="I253" s="2" t="n"/>
      <c r="J253" s="3" t="n"/>
      <c r="K253">
        <f>IF(AND(ISNUMBER(A253),A253&gt;=Вводные!$B$3,A253&lt;=Вводные!$B$4),1,0)</f>
        <v>0.0</v>
      </c>
      <c r="L253">
        <f>IF(AND(K253=1,B253&lt;&gt;"",COUNTIFS(B$2:B253,B253,K$2:K253,1)=1),1,0)</f>
        <v>0.0</v>
      </c>
      <c r="M253">
        <f>IF(OR(L253=0,COUNTIF(Сводка!$A$5:$A$9,E253)=0),0,IF(AND(E253="Оплачено",ISNUMBER(F253),F253&gt;Вводные!$B$4),4,MATCH(E253,Сводка!$A$5:$A$9,0)))</f>
        <v>0.0</v>
      </c>
      <c r="N253">
        <f>IF(M253=5,1,0)</f>
        <v>0.0</v>
      </c>
      <c r="O253" t="str">
        <f>IF(L253=0,"",IF(D253&lt;=Вводные!$B$7,"быстро","медленно"))</f>
        <v/>
      </c>
      <c r="P253">
        <f>IF(AND(L253=1,M253&lt;5,H253="мы",ISNUMBER(I253),I253&lt;=Вводные!$B$4-Вводные!$B$5,I253&gt;=Вводные!$B$4-Вводные!$B$6),1,0)</f>
        <v>0.0</v>
      </c>
      <c r="Q253">
        <f>IF(AND(L253=1,M253&lt;5,H253="клиент",ISNUMBER(I253),I253&lt;=Вводные!$B$4),1,0)</f>
        <v>0.0</v>
      </c>
      <c r="R253" t="str">
        <f>IF(A253="","",IF(NOT(ISNUMBER(A253)),"дата не распознана",IF(OR(B253="",C253="",NOT(ISNUMBER(D253)),E253="",H253="",NOT(ISNUMBER(I253))),"пустое поле",IF(COUNTIF(Сводка!$A$16:$A$18,C253)=0,"неизвестный канал",IF(COUNTIF(Сводка!$A$5:$A$9,E253)=0,"неизвестный этап",IF(AND(H253&lt;&gt;"мы",H253&lt;&gt;"клиент"),"последним написал: мы или клиент",IF(D253&lt;0,"время ответа меньше нуля",IF(I253&lt;A253,"последнее сообщение раньше первого",IF(E253="Оплачено",IF(OR(NOT(ISNUMBER(F253)),NOT(ISNUMBER(G253))),"нет даты или суммы оплаты",IF(F253&lt;A253,"оплата раньше первого сообщения","")),IF(OR(F253&lt;&gt;"",G253&lt;&gt;""),"оплата указана, а этап не «Оплачено»",""))))))))))</f>
        <v/>
      </c>
      <c r="S253">
        <f>IF(R253="",0,1)</f>
        <v>0.0</v>
      </c>
    </row>
    <row r="254">
      <c r="A254" s="2" t="n"/>
      <c r="B254" s="3" t="n"/>
      <c r="C254" s="3" t="n"/>
      <c r="D254" s="3" t="n"/>
      <c r="E254" s="3" t="n"/>
      <c r="F254" s="2" t="n"/>
      <c r="G254" s="3" t="n"/>
      <c r="H254" s="3" t="n"/>
      <c r="I254" s="2" t="n"/>
      <c r="J254" s="3" t="n"/>
      <c r="K254">
        <f>IF(AND(ISNUMBER(A254),A254&gt;=Вводные!$B$3,A254&lt;=Вводные!$B$4),1,0)</f>
        <v>0.0</v>
      </c>
      <c r="L254">
        <f>IF(AND(K254=1,B254&lt;&gt;"",COUNTIFS(B$2:B254,B254,K$2:K254,1)=1),1,0)</f>
        <v>0.0</v>
      </c>
      <c r="M254">
        <f>IF(OR(L254=0,COUNTIF(Сводка!$A$5:$A$9,E254)=0),0,IF(AND(E254="Оплачено",ISNUMBER(F254),F254&gt;Вводные!$B$4),4,MATCH(E254,Сводка!$A$5:$A$9,0)))</f>
        <v>0.0</v>
      </c>
      <c r="N254">
        <f>IF(M254=5,1,0)</f>
        <v>0.0</v>
      </c>
      <c r="O254" t="str">
        <f>IF(L254=0,"",IF(D254&lt;=Вводные!$B$7,"быстро","медленно"))</f>
        <v/>
      </c>
      <c r="P254">
        <f>IF(AND(L254=1,M254&lt;5,H254="мы",ISNUMBER(I254),I254&lt;=Вводные!$B$4-Вводные!$B$5,I254&gt;=Вводные!$B$4-Вводные!$B$6),1,0)</f>
        <v>0.0</v>
      </c>
      <c r="Q254">
        <f>IF(AND(L254=1,M254&lt;5,H254="клиент",ISNUMBER(I254),I254&lt;=Вводные!$B$4),1,0)</f>
        <v>0.0</v>
      </c>
      <c r="R254" t="str">
        <f>IF(A254="","",IF(NOT(ISNUMBER(A254)),"дата не распознана",IF(OR(B254="",C254="",NOT(ISNUMBER(D254)),E254="",H254="",NOT(ISNUMBER(I254))),"пустое поле",IF(COUNTIF(Сводка!$A$16:$A$18,C254)=0,"неизвестный канал",IF(COUNTIF(Сводка!$A$5:$A$9,E254)=0,"неизвестный этап",IF(AND(H254&lt;&gt;"мы",H254&lt;&gt;"клиент"),"последним написал: мы или клиент",IF(D254&lt;0,"время ответа меньше нуля",IF(I254&lt;A254,"последнее сообщение раньше первого",IF(E254="Оплачено",IF(OR(NOT(ISNUMBER(F254)),NOT(ISNUMBER(G254))),"нет даты или суммы оплаты",IF(F254&lt;A254,"оплата раньше первого сообщения","")),IF(OR(F254&lt;&gt;"",G254&lt;&gt;""),"оплата указана, а этап не «Оплачено»",""))))))))))</f>
        <v/>
      </c>
      <c r="S254">
        <f>IF(R254="",0,1)</f>
        <v>0.0</v>
      </c>
    </row>
    <row r="255">
      <c r="A255" s="2" t="n"/>
      <c r="B255" s="3" t="n"/>
      <c r="C255" s="3" t="n"/>
      <c r="D255" s="3" t="n"/>
      <c r="E255" s="3" t="n"/>
      <c r="F255" s="2" t="n"/>
      <c r="G255" s="3" t="n"/>
      <c r="H255" s="3" t="n"/>
      <c r="I255" s="2" t="n"/>
      <c r="J255" s="3" t="n"/>
      <c r="K255">
        <f>IF(AND(ISNUMBER(A255),A255&gt;=Вводные!$B$3,A255&lt;=Вводные!$B$4),1,0)</f>
        <v>0.0</v>
      </c>
      <c r="L255">
        <f>IF(AND(K255=1,B255&lt;&gt;"",COUNTIFS(B$2:B255,B255,K$2:K255,1)=1),1,0)</f>
        <v>0.0</v>
      </c>
      <c r="M255">
        <f>IF(OR(L255=0,COUNTIF(Сводка!$A$5:$A$9,E255)=0),0,IF(AND(E255="Оплачено",ISNUMBER(F255),F255&gt;Вводные!$B$4),4,MATCH(E255,Сводка!$A$5:$A$9,0)))</f>
        <v>0.0</v>
      </c>
      <c r="N255">
        <f>IF(M255=5,1,0)</f>
        <v>0.0</v>
      </c>
      <c r="O255" t="str">
        <f>IF(L255=0,"",IF(D255&lt;=Вводные!$B$7,"быстро","медленно"))</f>
        <v/>
      </c>
      <c r="P255">
        <f>IF(AND(L255=1,M255&lt;5,H255="мы",ISNUMBER(I255),I255&lt;=Вводные!$B$4-Вводные!$B$5,I255&gt;=Вводные!$B$4-Вводные!$B$6),1,0)</f>
        <v>0.0</v>
      </c>
      <c r="Q255">
        <f>IF(AND(L255=1,M255&lt;5,H255="клиент",ISNUMBER(I255),I255&lt;=Вводные!$B$4),1,0)</f>
        <v>0.0</v>
      </c>
      <c r="R255" t="str">
        <f>IF(A255="","",IF(NOT(ISNUMBER(A255)),"дата не распознана",IF(OR(B255="",C255="",NOT(ISNUMBER(D255)),E255="",H255="",NOT(ISNUMBER(I255))),"пустое поле",IF(COUNTIF(Сводка!$A$16:$A$18,C255)=0,"неизвестный канал",IF(COUNTIF(Сводка!$A$5:$A$9,E255)=0,"неизвестный этап",IF(AND(H255&lt;&gt;"мы",H255&lt;&gt;"клиент"),"последним написал: мы или клиент",IF(D255&lt;0,"время ответа меньше нуля",IF(I255&lt;A255,"последнее сообщение раньше первого",IF(E255="Оплачено",IF(OR(NOT(ISNUMBER(F255)),NOT(ISNUMBER(G255))),"нет даты или суммы оплаты",IF(F255&lt;A255,"оплата раньше первого сообщения","")),IF(OR(F255&lt;&gt;"",G255&lt;&gt;""),"оплата указана, а этап не «Оплачено»",""))))))))))</f>
        <v/>
      </c>
      <c r="S255">
        <f>IF(R255="",0,1)</f>
        <v>0.0</v>
      </c>
    </row>
    <row r="256">
      <c r="A256" s="2" t="n"/>
      <c r="B256" s="3" t="n"/>
      <c r="C256" s="3" t="n"/>
      <c r="D256" s="3" t="n"/>
      <c r="E256" s="3" t="n"/>
      <c r="F256" s="2" t="n"/>
      <c r="G256" s="3" t="n"/>
      <c r="H256" s="3" t="n"/>
      <c r="I256" s="2" t="n"/>
      <c r="J256" s="3" t="n"/>
      <c r="K256">
        <f>IF(AND(ISNUMBER(A256),A256&gt;=Вводные!$B$3,A256&lt;=Вводные!$B$4),1,0)</f>
        <v>0.0</v>
      </c>
      <c r="L256">
        <f>IF(AND(K256=1,B256&lt;&gt;"",COUNTIFS(B$2:B256,B256,K$2:K256,1)=1),1,0)</f>
        <v>0.0</v>
      </c>
      <c r="M256">
        <f>IF(OR(L256=0,COUNTIF(Сводка!$A$5:$A$9,E256)=0),0,IF(AND(E256="Оплачено",ISNUMBER(F256),F256&gt;Вводные!$B$4),4,MATCH(E256,Сводка!$A$5:$A$9,0)))</f>
        <v>0.0</v>
      </c>
      <c r="N256">
        <f>IF(M256=5,1,0)</f>
        <v>0.0</v>
      </c>
      <c r="O256" t="str">
        <f>IF(L256=0,"",IF(D256&lt;=Вводные!$B$7,"быстро","медленно"))</f>
        <v/>
      </c>
      <c r="P256">
        <f>IF(AND(L256=1,M256&lt;5,H256="мы",ISNUMBER(I256),I256&lt;=Вводные!$B$4-Вводные!$B$5,I256&gt;=Вводные!$B$4-Вводные!$B$6),1,0)</f>
        <v>0.0</v>
      </c>
      <c r="Q256">
        <f>IF(AND(L256=1,M256&lt;5,H256="клиент",ISNUMBER(I256),I256&lt;=Вводные!$B$4),1,0)</f>
        <v>0.0</v>
      </c>
      <c r="R256" t="str">
        <f>IF(A256="","",IF(NOT(ISNUMBER(A256)),"дата не распознана",IF(OR(B256="",C256="",NOT(ISNUMBER(D256)),E256="",H256="",NOT(ISNUMBER(I256))),"пустое поле",IF(COUNTIF(Сводка!$A$16:$A$18,C256)=0,"неизвестный канал",IF(COUNTIF(Сводка!$A$5:$A$9,E256)=0,"неизвестный этап",IF(AND(H256&lt;&gt;"мы",H256&lt;&gt;"клиент"),"последним написал: мы или клиент",IF(D256&lt;0,"время ответа меньше нуля",IF(I256&lt;A256,"последнее сообщение раньше первого",IF(E256="Оплачено",IF(OR(NOT(ISNUMBER(F256)),NOT(ISNUMBER(G256))),"нет даты или суммы оплаты",IF(F256&lt;A256,"оплата раньше первого сообщения","")),IF(OR(F256&lt;&gt;"",G256&lt;&gt;""),"оплата указана, а этап не «Оплачено»",""))))))))))</f>
        <v/>
      </c>
      <c r="S256">
        <f>IF(R256="",0,1)</f>
        <v>0.0</v>
      </c>
    </row>
    <row r="257">
      <c r="A257" s="2" t="n"/>
      <c r="B257" s="3" t="n"/>
      <c r="C257" s="3" t="n"/>
      <c r="D257" s="3" t="n"/>
      <c r="E257" s="3" t="n"/>
      <c r="F257" s="2" t="n"/>
      <c r="G257" s="3" t="n"/>
      <c r="H257" s="3" t="n"/>
      <c r="I257" s="2" t="n"/>
      <c r="J257" s="3" t="n"/>
      <c r="K257">
        <f>IF(AND(ISNUMBER(A257),A257&gt;=Вводные!$B$3,A257&lt;=Вводные!$B$4),1,0)</f>
        <v>0.0</v>
      </c>
      <c r="L257">
        <f>IF(AND(K257=1,B257&lt;&gt;"",COUNTIFS(B$2:B257,B257,K$2:K257,1)=1),1,0)</f>
        <v>0.0</v>
      </c>
      <c r="M257">
        <f>IF(OR(L257=0,COUNTIF(Сводка!$A$5:$A$9,E257)=0),0,IF(AND(E257="Оплачено",ISNUMBER(F257),F257&gt;Вводные!$B$4),4,MATCH(E257,Сводка!$A$5:$A$9,0)))</f>
        <v>0.0</v>
      </c>
      <c r="N257">
        <f>IF(M257=5,1,0)</f>
        <v>0.0</v>
      </c>
      <c r="O257" t="str">
        <f>IF(L257=0,"",IF(D257&lt;=Вводные!$B$7,"быстро","медленно"))</f>
        <v/>
      </c>
      <c r="P257">
        <f>IF(AND(L257=1,M257&lt;5,H257="мы",ISNUMBER(I257),I257&lt;=Вводные!$B$4-Вводные!$B$5,I257&gt;=Вводные!$B$4-Вводные!$B$6),1,0)</f>
        <v>0.0</v>
      </c>
      <c r="Q257">
        <f>IF(AND(L257=1,M257&lt;5,H257="клиент",ISNUMBER(I257),I257&lt;=Вводные!$B$4),1,0)</f>
        <v>0.0</v>
      </c>
      <c r="R257" t="str">
        <f>IF(A257="","",IF(NOT(ISNUMBER(A257)),"дата не распознана",IF(OR(B257="",C257="",NOT(ISNUMBER(D257)),E257="",H257="",NOT(ISNUMBER(I257))),"пустое поле",IF(COUNTIF(Сводка!$A$16:$A$18,C257)=0,"неизвестный канал",IF(COUNTIF(Сводка!$A$5:$A$9,E257)=0,"неизвестный этап",IF(AND(H257&lt;&gt;"мы",H257&lt;&gt;"клиент"),"последним написал: мы или клиент",IF(D257&lt;0,"время ответа меньше нуля",IF(I257&lt;A257,"последнее сообщение раньше первого",IF(E257="Оплачено",IF(OR(NOT(ISNUMBER(F257)),NOT(ISNUMBER(G257))),"нет даты или суммы оплаты",IF(F257&lt;A257,"оплата раньше первого сообщения","")),IF(OR(F257&lt;&gt;"",G257&lt;&gt;""),"оплата указана, а этап не «Оплачено»",""))))))))))</f>
        <v/>
      </c>
      <c r="S257">
        <f>IF(R257="",0,1)</f>
        <v>0.0</v>
      </c>
    </row>
    <row r="258">
      <c r="A258" s="2" t="n"/>
      <c r="B258" s="3" t="n"/>
      <c r="C258" s="3" t="n"/>
      <c r="D258" s="3" t="n"/>
      <c r="E258" s="3" t="n"/>
      <c r="F258" s="2" t="n"/>
      <c r="G258" s="3" t="n"/>
      <c r="H258" s="3" t="n"/>
      <c r="I258" s="2" t="n"/>
      <c r="J258" s="3" t="n"/>
      <c r="K258">
        <f>IF(AND(ISNUMBER(A258),A258&gt;=Вводные!$B$3,A258&lt;=Вводные!$B$4),1,0)</f>
        <v>0.0</v>
      </c>
      <c r="L258">
        <f>IF(AND(K258=1,B258&lt;&gt;"",COUNTIFS(B$2:B258,B258,K$2:K258,1)=1),1,0)</f>
        <v>0.0</v>
      </c>
      <c r="M258">
        <f>IF(OR(L258=0,COUNTIF(Сводка!$A$5:$A$9,E258)=0),0,IF(AND(E258="Оплачено",ISNUMBER(F258),F258&gt;Вводные!$B$4),4,MATCH(E258,Сводка!$A$5:$A$9,0)))</f>
        <v>0.0</v>
      </c>
      <c r="N258">
        <f>IF(M258=5,1,0)</f>
        <v>0.0</v>
      </c>
      <c r="O258" t="str">
        <f>IF(L258=0,"",IF(D258&lt;=Вводные!$B$7,"быстро","медленно"))</f>
        <v/>
      </c>
      <c r="P258">
        <f>IF(AND(L258=1,M258&lt;5,H258="мы",ISNUMBER(I258),I258&lt;=Вводные!$B$4-Вводные!$B$5,I258&gt;=Вводные!$B$4-Вводные!$B$6),1,0)</f>
        <v>0.0</v>
      </c>
      <c r="Q258">
        <f>IF(AND(L258=1,M258&lt;5,H258="клиент",ISNUMBER(I258),I258&lt;=Вводные!$B$4),1,0)</f>
        <v>0.0</v>
      </c>
      <c r="R258" t="str">
        <f>IF(A258="","",IF(NOT(ISNUMBER(A258)),"дата не распознана",IF(OR(B258="",C258="",NOT(ISNUMBER(D258)),E258="",H258="",NOT(ISNUMBER(I258))),"пустое поле",IF(COUNTIF(Сводка!$A$16:$A$18,C258)=0,"неизвестный канал",IF(COUNTIF(Сводка!$A$5:$A$9,E258)=0,"неизвестный этап",IF(AND(H258&lt;&gt;"мы",H258&lt;&gt;"клиент"),"последним написал: мы или клиент",IF(D258&lt;0,"время ответа меньше нуля",IF(I258&lt;A258,"последнее сообщение раньше первого",IF(E258="Оплачено",IF(OR(NOT(ISNUMBER(F258)),NOT(ISNUMBER(G258))),"нет даты или суммы оплаты",IF(F258&lt;A258,"оплата раньше первого сообщения","")),IF(OR(F258&lt;&gt;"",G258&lt;&gt;""),"оплата указана, а этап не «Оплачено»",""))))))))))</f>
        <v/>
      </c>
      <c r="S258">
        <f>IF(R258="",0,1)</f>
        <v>0.0</v>
      </c>
    </row>
    <row r="259">
      <c r="A259" s="2" t="n"/>
      <c r="B259" s="3" t="n"/>
      <c r="C259" s="3" t="n"/>
      <c r="D259" s="3" t="n"/>
      <c r="E259" s="3" t="n"/>
      <c r="F259" s="2" t="n"/>
      <c r="G259" s="3" t="n"/>
      <c r="H259" s="3" t="n"/>
      <c r="I259" s="2" t="n"/>
      <c r="J259" s="3" t="n"/>
      <c r="K259">
        <f>IF(AND(ISNUMBER(A259),A259&gt;=Вводные!$B$3,A259&lt;=Вводные!$B$4),1,0)</f>
        <v>0.0</v>
      </c>
      <c r="L259">
        <f>IF(AND(K259=1,B259&lt;&gt;"",COUNTIFS(B$2:B259,B259,K$2:K259,1)=1),1,0)</f>
        <v>0.0</v>
      </c>
      <c r="M259">
        <f>IF(OR(L259=0,COUNTIF(Сводка!$A$5:$A$9,E259)=0),0,IF(AND(E259="Оплачено",ISNUMBER(F259),F259&gt;Вводные!$B$4),4,MATCH(E259,Сводка!$A$5:$A$9,0)))</f>
        <v>0.0</v>
      </c>
      <c r="N259">
        <f>IF(M259=5,1,0)</f>
        <v>0.0</v>
      </c>
      <c r="O259" t="str">
        <f>IF(L259=0,"",IF(D259&lt;=Вводные!$B$7,"быстро","медленно"))</f>
        <v/>
      </c>
      <c r="P259">
        <f>IF(AND(L259=1,M259&lt;5,H259="мы",ISNUMBER(I259),I259&lt;=Вводные!$B$4-Вводные!$B$5,I259&gt;=Вводные!$B$4-Вводные!$B$6),1,0)</f>
        <v>0.0</v>
      </c>
      <c r="Q259">
        <f>IF(AND(L259=1,M259&lt;5,H259="клиент",ISNUMBER(I259),I259&lt;=Вводные!$B$4),1,0)</f>
        <v>0.0</v>
      </c>
      <c r="R259" t="str">
        <f>IF(A259="","",IF(NOT(ISNUMBER(A259)),"дата не распознана",IF(OR(B259="",C259="",NOT(ISNUMBER(D259)),E259="",H259="",NOT(ISNUMBER(I259))),"пустое поле",IF(COUNTIF(Сводка!$A$16:$A$18,C259)=0,"неизвестный канал",IF(COUNTIF(Сводка!$A$5:$A$9,E259)=0,"неизвестный этап",IF(AND(H259&lt;&gt;"мы",H259&lt;&gt;"клиент"),"последним написал: мы или клиент",IF(D259&lt;0,"время ответа меньше нуля",IF(I259&lt;A259,"последнее сообщение раньше первого",IF(E259="Оплачено",IF(OR(NOT(ISNUMBER(F259)),NOT(ISNUMBER(G259))),"нет даты или суммы оплаты",IF(F259&lt;A259,"оплата раньше первого сообщения","")),IF(OR(F259&lt;&gt;"",G259&lt;&gt;""),"оплата указана, а этап не «Оплачено»",""))))))))))</f>
        <v/>
      </c>
      <c r="S259">
        <f>IF(R259="",0,1)</f>
        <v>0.0</v>
      </c>
    </row>
    <row r="260">
      <c r="A260" s="2" t="n"/>
      <c r="B260" s="3" t="n"/>
      <c r="C260" s="3" t="n"/>
      <c r="D260" s="3" t="n"/>
      <c r="E260" s="3" t="n"/>
      <c r="F260" s="2" t="n"/>
      <c r="G260" s="3" t="n"/>
      <c r="H260" s="3" t="n"/>
      <c r="I260" s="2" t="n"/>
      <c r="J260" s="3" t="n"/>
      <c r="K260">
        <f>IF(AND(ISNUMBER(A260),A260&gt;=Вводные!$B$3,A260&lt;=Вводные!$B$4),1,0)</f>
        <v>0.0</v>
      </c>
      <c r="L260">
        <f>IF(AND(K260=1,B260&lt;&gt;"",COUNTIFS(B$2:B260,B260,K$2:K260,1)=1),1,0)</f>
        <v>0.0</v>
      </c>
      <c r="M260">
        <f>IF(OR(L260=0,COUNTIF(Сводка!$A$5:$A$9,E260)=0),0,IF(AND(E260="Оплачено",ISNUMBER(F260),F260&gt;Вводные!$B$4),4,MATCH(E260,Сводка!$A$5:$A$9,0)))</f>
        <v>0.0</v>
      </c>
      <c r="N260">
        <f>IF(M260=5,1,0)</f>
        <v>0.0</v>
      </c>
      <c r="O260" t="str">
        <f>IF(L260=0,"",IF(D260&lt;=Вводные!$B$7,"быстро","медленно"))</f>
        <v/>
      </c>
      <c r="P260">
        <f>IF(AND(L260=1,M260&lt;5,H260="мы",ISNUMBER(I260),I260&lt;=Вводные!$B$4-Вводные!$B$5,I260&gt;=Вводные!$B$4-Вводные!$B$6),1,0)</f>
        <v>0.0</v>
      </c>
      <c r="Q260">
        <f>IF(AND(L260=1,M260&lt;5,H260="клиент",ISNUMBER(I260),I260&lt;=Вводные!$B$4),1,0)</f>
        <v>0.0</v>
      </c>
      <c r="R260" t="str">
        <f>IF(A260="","",IF(NOT(ISNUMBER(A260)),"дата не распознана",IF(OR(B260="",C260="",NOT(ISNUMBER(D260)),E260="",H260="",NOT(ISNUMBER(I260))),"пустое поле",IF(COUNTIF(Сводка!$A$16:$A$18,C260)=0,"неизвестный канал",IF(COUNTIF(Сводка!$A$5:$A$9,E260)=0,"неизвестный этап",IF(AND(H260&lt;&gt;"мы",H260&lt;&gt;"клиент"),"последним написал: мы или клиент",IF(D260&lt;0,"время ответа меньше нуля",IF(I260&lt;A260,"последнее сообщение раньше первого",IF(E260="Оплачено",IF(OR(NOT(ISNUMBER(F260)),NOT(ISNUMBER(G260))),"нет даты или суммы оплаты",IF(F260&lt;A260,"оплата раньше первого сообщения","")),IF(OR(F260&lt;&gt;"",G260&lt;&gt;""),"оплата указана, а этап не «Оплачено»",""))))))))))</f>
        <v/>
      </c>
      <c r="S260">
        <f>IF(R260="",0,1)</f>
        <v>0.0</v>
      </c>
    </row>
    <row r="261">
      <c r="A261" s="2" t="n"/>
      <c r="B261" s="3" t="n"/>
      <c r="C261" s="3" t="n"/>
      <c r="D261" s="3" t="n"/>
      <c r="E261" s="3" t="n"/>
      <c r="F261" s="2" t="n"/>
      <c r="G261" s="3" t="n"/>
      <c r="H261" s="3" t="n"/>
      <c r="I261" s="2" t="n"/>
      <c r="J261" s="3" t="n"/>
      <c r="K261">
        <f>IF(AND(ISNUMBER(A261),A261&gt;=Вводные!$B$3,A261&lt;=Вводные!$B$4),1,0)</f>
        <v>0.0</v>
      </c>
      <c r="L261">
        <f>IF(AND(K261=1,B261&lt;&gt;"",COUNTIFS(B$2:B261,B261,K$2:K261,1)=1),1,0)</f>
        <v>0.0</v>
      </c>
      <c r="M261">
        <f>IF(OR(L261=0,COUNTIF(Сводка!$A$5:$A$9,E261)=0),0,IF(AND(E261="Оплачено",ISNUMBER(F261),F261&gt;Вводные!$B$4),4,MATCH(E261,Сводка!$A$5:$A$9,0)))</f>
        <v>0.0</v>
      </c>
      <c r="N261">
        <f>IF(M261=5,1,0)</f>
        <v>0.0</v>
      </c>
      <c r="O261" t="str">
        <f>IF(L261=0,"",IF(D261&lt;=Вводные!$B$7,"быстро","медленно"))</f>
        <v/>
      </c>
      <c r="P261">
        <f>IF(AND(L261=1,M261&lt;5,H261="мы",ISNUMBER(I261),I261&lt;=Вводные!$B$4-Вводные!$B$5,I261&gt;=Вводные!$B$4-Вводные!$B$6),1,0)</f>
        <v>0.0</v>
      </c>
      <c r="Q261">
        <f>IF(AND(L261=1,M261&lt;5,H261="клиент",ISNUMBER(I261),I261&lt;=Вводные!$B$4),1,0)</f>
        <v>0.0</v>
      </c>
      <c r="R261" t="str">
        <f>IF(A261="","",IF(NOT(ISNUMBER(A261)),"дата не распознана",IF(OR(B261="",C261="",NOT(ISNUMBER(D261)),E261="",H261="",NOT(ISNUMBER(I261))),"пустое поле",IF(COUNTIF(Сводка!$A$16:$A$18,C261)=0,"неизвестный канал",IF(COUNTIF(Сводка!$A$5:$A$9,E261)=0,"неизвестный этап",IF(AND(H261&lt;&gt;"мы",H261&lt;&gt;"клиент"),"последним написал: мы или клиент",IF(D261&lt;0,"время ответа меньше нуля",IF(I261&lt;A261,"последнее сообщение раньше первого",IF(E261="Оплачено",IF(OR(NOT(ISNUMBER(F261)),NOT(ISNUMBER(G261))),"нет даты или суммы оплаты",IF(F261&lt;A261,"оплата раньше первого сообщения","")),IF(OR(F261&lt;&gt;"",G261&lt;&gt;""),"оплата указана, а этап не «Оплачено»",""))))))))))</f>
        <v/>
      </c>
      <c r="S261">
        <f>IF(R261="",0,1)</f>
        <v>0.0</v>
      </c>
    </row>
    <row r="262">
      <c r="A262" s="2" t="n"/>
      <c r="B262" s="3" t="n"/>
      <c r="C262" s="3" t="n"/>
      <c r="D262" s="3" t="n"/>
      <c r="E262" s="3" t="n"/>
      <c r="F262" s="2" t="n"/>
      <c r="G262" s="3" t="n"/>
      <c r="H262" s="3" t="n"/>
      <c r="I262" s="2" t="n"/>
      <c r="J262" s="3" t="n"/>
      <c r="K262">
        <f>IF(AND(ISNUMBER(A262),A262&gt;=Вводные!$B$3,A262&lt;=Вводные!$B$4),1,0)</f>
        <v>0.0</v>
      </c>
      <c r="L262">
        <f>IF(AND(K262=1,B262&lt;&gt;"",COUNTIFS(B$2:B262,B262,K$2:K262,1)=1),1,0)</f>
        <v>0.0</v>
      </c>
      <c r="M262">
        <f>IF(OR(L262=0,COUNTIF(Сводка!$A$5:$A$9,E262)=0),0,IF(AND(E262="Оплачено",ISNUMBER(F262),F262&gt;Вводные!$B$4),4,MATCH(E262,Сводка!$A$5:$A$9,0)))</f>
        <v>0.0</v>
      </c>
      <c r="N262">
        <f>IF(M262=5,1,0)</f>
        <v>0.0</v>
      </c>
      <c r="O262" t="str">
        <f>IF(L262=0,"",IF(D262&lt;=Вводные!$B$7,"быстро","медленно"))</f>
        <v/>
      </c>
      <c r="P262">
        <f>IF(AND(L262=1,M262&lt;5,H262="мы",ISNUMBER(I262),I262&lt;=Вводные!$B$4-Вводные!$B$5,I262&gt;=Вводные!$B$4-Вводные!$B$6),1,0)</f>
        <v>0.0</v>
      </c>
      <c r="Q262">
        <f>IF(AND(L262=1,M262&lt;5,H262="клиент",ISNUMBER(I262),I262&lt;=Вводные!$B$4),1,0)</f>
        <v>0.0</v>
      </c>
      <c r="R262" t="str">
        <f>IF(A262="","",IF(NOT(ISNUMBER(A262)),"дата не распознана",IF(OR(B262="",C262="",NOT(ISNUMBER(D262)),E262="",H262="",NOT(ISNUMBER(I262))),"пустое поле",IF(COUNTIF(Сводка!$A$16:$A$18,C262)=0,"неизвестный канал",IF(COUNTIF(Сводка!$A$5:$A$9,E262)=0,"неизвестный этап",IF(AND(H262&lt;&gt;"мы",H262&lt;&gt;"клиент"),"последним написал: мы или клиент",IF(D262&lt;0,"время ответа меньше нуля",IF(I262&lt;A262,"последнее сообщение раньше первого",IF(E262="Оплачено",IF(OR(NOT(ISNUMBER(F262)),NOT(ISNUMBER(G262))),"нет даты или суммы оплаты",IF(F262&lt;A262,"оплата раньше первого сообщения","")),IF(OR(F262&lt;&gt;"",G262&lt;&gt;""),"оплата указана, а этап не «Оплачено»",""))))))))))</f>
        <v/>
      </c>
      <c r="S262">
        <f>IF(R262="",0,1)</f>
        <v>0.0</v>
      </c>
    </row>
    <row r="263">
      <c r="A263" s="2" t="n"/>
      <c r="B263" s="3" t="n"/>
      <c r="C263" s="3" t="n"/>
      <c r="D263" s="3" t="n"/>
      <c r="E263" s="3" t="n"/>
      <c r="F263" s="2" t="n"/>
      <c r="G263" s="3" t="n"/>
      <c r="H263" s="3" t="n"/>
      <c r="I263" s="2" t="n"/>
      <c r="J263" s="3" t="n"/>
      <c r="K263">
        <f>IF(AND(ISNUMBER(A263),A263&gt;=Вводные!$B$3,A263&lt;=Вводные!$B$4),1,0)</f>
        <v>0.0</v>
      </c>
      <c r="L263">
        <f>IF(AND(K263=1,B263&lt;&gt;"",COUNTIFS(B$2:B263,B263,K$2:K263,1)=1),1,0)</f>
        <v>0.0</v>
      </c>
      <c r="M263">
        <f>IF(OR(L263=0,COUNTIF(Сводка!$A$5:$A$9,E263)=0),0,IF(AND(E263="Оплачено",ISNUMBER(F263),F263&gt;Вводные!$B$4),4,MATCH(E263,Сводка!$A$5:$A$9,0)))</f>
        <v>0.0</v>
      </c>
      <c r="N263">
        <f>IF(M263=5,1,0)</f>
        <v>0.0</v>
      </c>
      <c r="O263" t="str">
        <f>IF(L263=0,"",IF(D263&lt;=Вводные!$B$7,"быстро","медленно"))</f>
        <v/>
      </c>
      <c r="P263">
        <f>IF(AND(L263=1,M263&lt;5,H263="мы",ISNUMBER(I263),I263&lt;=Вводные!$B$4-Вводные!$B$5,I263&gt;=Вводные!$B$4-Вводные!$B$6),1,0)</f>
        <v>0.0</v>
      </c>
      <c r="Q263">
        <f>IF(AND(L263=1,M263&lt;5,H263="клиент",ISNUMBER(I263),I263&lt;=Вводные!$B$4),1,0)</f>
        <v>0.0</v>
      </c>
      <c r="R263" t="str">
        <f>IF(A263="","",IF(NOT(ISNUMBER(A263)),"дата не распознана",IF(OR(B263="",C263="",NOT(ISNUMBER(D263)),E263="",H263="",NOT(ISNUMBER(I263))),"пустое поле",IF(COUNTIF(Сводка!$A$16:$A$18,C263)=0,"неизвестный канал",IF(COUNTIF(Сводка!$A$5:$A$9,E263)=0,"неизвестный этап",IF(AND(H263&lt;&gt;"мы",H263&lt;&gt;"клиент"),"последним написал: мы или клиент",IF(D263&lt;0,"время ответа меньше нуля",IF(I263&lt;A263,"последнее сообщение раньше первого",IF(E263="Оплачено",IF(OR(NOT(ISNUMBER(F263)),NOT(ISNUMBER(G263))),"нет даты или суммы оплаты",IF(F263&lt;A263,"оплата раньше первого сообщения","")),IF(OR(F263&lt;&gt;"",G263&lt;&gt;""),"оплата указана, а этап не «Оплачено»",""))))))))))</f>
        <v/>
      </c>
      <c r="S263">
        <f>IF(R263="",0,1)</f>
        <v>0.0</v>
      </c>
    </row>
    <row r="264">
      <c r="A264" s="2" t="n"/>
      <c r="B264" s="3" t="n"/>
      <c r="C264" s="3" t="n"/>
      <c r="D264" s="3" t="n"/>
      <c r="E264" s="3" t="n"/>
      <c r="F264" s="2" t="n"/>
      <c r="G264" s="3" t="n"/>
      <c r="H264" s="3" t="n"/>
      <c r="I264" s="2" t="n"/>
      <c r="J264" s="3" t="n"/>
      <c r="K264">
        <f>IF(AND(ISNUMBER(A264),A264&gt;=Вводные!$B$3,A264&lt;=Вводные!$B$4),1,0)</f>
        <v>0.0</v>
      </c>
      <c r="L264">
        <f>IF(AND(K264=1,B264&lt;&gt;"",COUNTIFS(B$2:B264,B264,K$2:K264,1)=1),1,0)</f>
        <v>0.0</v>
      </c>
      <c r="M264">
        <f>IF(OR(L264=0,COUNTIF(Сводка!$A$5:$A$9,E264)=0),0,IF(AND(E264="Оплачено",ISNUMBER(F264),F264&gt;Вводные!$B$4),4,MATCH(E264,Сводка!$A$5:$A$9,0)))</f>
        <v>0.0</v>
      </c>
      <c r="N264">
        <f>IF(M264=5,1,0)</f>
        <v>0.0</v>
      </c>
      <c r="O264" t="str">
        <f>IF(L264=0,"",IF(D264&lt;=Вводные!$B$7,"быстро","медленно"))</f>
        <v/>
      </c>
      <c r="P264">
        <f>IF(AND(L264=1,M264&lt;5,H264="мы",ISNUMBER(I264),I264&lt;=Вводные!$B$4-Вводные!$B$5,I264&gt;=Вводные!$B$4-Вводные!$B$6),1,0)</f>
        <v>0.0</v>
      </c>
      <c r="Q264">
        <f>IF(AND(L264=1,M264&lt;5,H264="клиент",ISNUMBER(I264),I264&lt;=Вводные!$B$4),1,0)</f>
        <v>0.0</v>
      </c>
      <c r="R264" t="str">
        <f>IF(A264="","",IF(NOT(ISNUMBER(A264)),"дата не распознана",IF(OR(B264="",C264="",NOT(ISNUMBER(D264)),E264="",H264="",NOT(ISNUMBER(I264))),"пустое поле",IF(COUNTIF(Сводка!$A$16:$A$18,C264)=0,"неизвестный канал",IF(COUNTIF(Сводка!$A$5:$A$9,E264)=0,"неизвестный этап",IF(AND(H264&lt;&gt;"мы",H264&lt;&gt;"клиент"),"последним написал: мы или клиент",IF(D264&lt;0,"время ответа меньше нуля",IF(I264&lt;A264,"последнее сообщение раньше первого",IF(E264="Оплачено",IF(OR(NOT(ISNUMBER(F264)),NOT(ISNUMBER(G264))),"нет даты или суммы оплаты",IF(F264&lt;A264,"оплата раньше первого сообщения","")),IF(OR(F264&lt;&gt;"",G264&lt;&gt;""),"оплата указана, а этап не «Оплачено»",""))))))))))</f>
        <v/>
      </c>
      <c r="S264">
        <f>IF(R264="",0,1)</f>
        <v>0.0</v>
      </c>
    </row>
    <row r="265">
      <c r="A265" s="2" t="n"/>
      <c r="B265" s="3" t="n"/>
      <c r="C265" s="3" t="n"/>
      <c r="D265" s="3" t="n"/>
      <c r="E265" s="3" t="n"/>
      <c r="F265" s="2" t="n"/>
      <c r="G265" s="3" t="n"/>
      <c r="H265" s="3" t="n"/>
      <c r="I265" s="2" t="n"/>
      <c r="J265" s="3" t="n"/>
      <c r="K265">
        <f>IF(AND(ISNUMBER(A265),A265&gt;=Вводные!$B$3,A265&lt;=Вводные!$B$4),1,0)</f>
        <v>0.0</v>
      </c>
      <c r="L265">
        <f>IF(AND(K265=1,B265&lt;&gt;"",COUNTIFS(B$2:B265,B265,K$2:K265,1)=1),1,0)</f>
        <v>0.0</v>
      </c>
      <c r="M265">
        <f>IF(OR(L265=0,COUNTIF(Сводка!$A$5:$A$9,E265)=0),0,IF(AND(E265="Оплачено",ISNUMBER(F265),F265&gt;Вводные!$B$4),4,MATCH(E265,Сводка!$A$5:$A$9,0)))</f>
        <v>0.0</v>
      </c>
      <c r="N265">
        <f>IF(M265=5,1,0)</f>
        <v>0.0</v>
      </c>
      <c r="O265" t="str">
        <f>IF(L265=0,"",IF(D265&lt;=Вводные!$B$7,"быстро","медленно"))</f>
        <v/>
      </c>
      <c r="P265">
        <f>IF(AND(L265=1,M265&lt;5,H265="мы",ISNUMBER(I265),I265&lt;=Вводные!$B$4-Вводные!$B$5,I265&gt;=Вводные!$B$4-Вводные!$B$6),1,0)</f>
        <v>0.0</v>
      </c>
      <c r="Q265">
        <f>IF(AND(L265=1,M265&lt;5,H265="клиент",ISNUMBER(I265),I265&lt;=Вводные!$B$4),1,0)</f>
        <v>0.0</v>
      </c>
      <c r="R265" t="str">
        <f>IF(A265="","",IF(NOT(ISNUMBER(A265)),"дата не распознана",IF(OR(B265="",C265="",NOT(ISNUMBER(D265)),E265="",H265="",NOT(ISNUMBER(I265))),"пустое поле",IF(COUNTIF(Сводка!$A$16:$A$18,C265)=0,"неизвестный канал",IF(COUNTIF(Сводка!$A$5:$A$9,E265)=0,"неизвестный этап",IF(AND(H265&lt;&gt;"мы",H265&lt;&gt;"клиент"),"последним написал: мы или клиент",IF(D265&lt;0,"время ответа меньше нуля",IF(I265&lt;A265,"последнее сообщение раньше первого",IF(E265="Оплачено",IF(OR(NOT(ISNUMBER(F265)),NOT(ISNUMBER(G265))),"нет даты или суммы оплаты",IF(F265&lt;A265,"оплата раньше первого сообщения","")),IF(OR(F265&lt;&gt;"",G265&lt;&gt;""),"оплата указана, а этап не «Оплачено»",""))))))))))</f>
        <v/>
      </c>
      <c r="S265">
        <f>IF(R265="",0,1)</f>
        <v>0.0</v>
      </c>
    </row>
    <row r="266">
      <c r="A266" s="2" t="n"/>
      <c r="B266" s="3" t="n"/>
      <c r="C266" s="3" t="n"/>
      <c r="D266" s="3" t="n"/>
      <c r="E266" s="3" t="n"/>
      <c r="F266" s="2" t="n"/>
      <c r="G266" s="3" t="n"/>
      <c r="H266" s="3" t="n"/>
      <c r="I266" s="2" t="n"/>
      <c r="J266" s="3" t="n"/>
      <c r="K266">
        <f>IF(AND(ISNUMBER(A266),A266&gt;=Вводные!$B$3,A266&lt;=Вводные!$B$4),1,0)</f>
        <v>0.0</v>
      </c>
      <c r="L266">
        <f>IF(AND(K266=1,B266&lt;&gt;"",COUNTIFS(B$2:B266,B266,K$2:K266,1)=1),1,0)</f>
        <v>0.0</v>
      </c>
      <c r="M266">
        <f>IF(OR(L266=0,COUNTIF(Сводка!$A$5:$A$9,E266)=0),0,IF(AND(E266="Оплачено",ISNUMBER(F266),F266&gt;Вводные!$B$4),4,MATCH(E266,Сводка!$A$5:$A$9,0)))</f>
        <v>0.0</v>
      </c>
      <c r="N266">
        <f>IF(M266=5,1,0)</f>
        <v>0.0</v>
      </c>
      <c r="O266" t="str">
        <f>IF(L266=0,"",IF(D266&lt;=Вводные!$B$7,"быстро","медленно"))</f>
        <v/>
      </c>
      <c r="P266">
        <f>IF(AND(L266=1,M266&lt;5,H266="мы",ISNUMBER(I266),I266&lt;=Вводные!$B$4-Вводные!$B$5,I266&gt;=Вводные!$B$4-Вводные!$B$6),1,0)</f>
        <v>0.0</v>
      </c>
      <c r="Q266">
        <f>IF(AND(L266=1,M266&lt;5,H266="клиент",ISNUMBER(I266),I266&lt;=Вводные!$B$4),1,0)</f>
        <v>0.0</v>
      </c>
      <c r="R266" t="str">
        <f>IF(A266="","",IF(NOT(ISNUMBER(A266)),"дата не распознана",IF(OR(B266="",C266="",NOT(ISNUMBER(D266)),E266="",H266="",NOT(ISNUMBER(I266))),"пустое поле",IF(COUNTIF(Сводка!$A$16:$A$18,C266)=0,"неизвестный канал",IF(COUNTIF(Сводка!$A$5:$A$9,E266)=0,"неизвестный этап",IF(AND(H266&lt;&gt;"мы",H266&lt;&gt;"клиент"),"последним написал: мы или клиент",IF(D266&lt;0,"время ответа меньше нуля",IF(I266&lt;A266,"последнее сообщение раньше первого",IF(E266="Оплачено",IF(OR(NOT(ISNUMBER(F266)),NOT(ISNUMBER(G266))),"нет даты или суммы оплаты",IF(F266&lt;A266,"оплата раньше первого сообщения","")),IF(OR(F266&lt;&gt;"",G266&lt;&gt;""),"оплата указана, а этап не «Оплачено»",""))))))))))</f>
        <v/>
      </c>
      <c r="S266">
        <f>IF(R266="",0,1)</f>
        <v>0.0</v>
      </c>
    </row>
    <row r="267">
      <c r="A267" s="2" t="n"/>
      <c r="B267" s="3" t="n"/>
      <c r="C267" s="3" t="n"/>
      <c r="D267" s="3" t="n"/>
      <c r="E267" s="3" t="n"/>
      <c r="F267" s="2" t="n"/>
      <c r="G267" s="3" t="n"/>
      <c r="H267" s="3" t="n"/>
      <c r="I267" s="2" t="n"/>
      <c r="J267" s="3" t="n"/>
      <c r="K267">
        <f>IF(AND(ISNUMBER(A267),A267&gt;=Вводные!$B$3,A267&lt;=Вводные!$B$4),1,0)</f>
        <v>0.0</v>
      </c>
      <c r="L267">
        <f>IF(AND(K267=1,B267&lt;&gt;"",COUNTIFS(B$2:B267,B267,K$2:K267,1)=1),1,0)</f>
        <v>0.0</v>
      </c>
      <c r="M267">
        <f>IF(OR(L267=0,COUNTIF(Сводка!$A$5:$A$9,E267)=0),0,IF(AND(E267="Оплачено",ISNUMBER(F267),F267&gt;Вводные!$B$4),4,MATCH(E267,Сводка!$A$5:$A$9,0)))</f>
        <v>0.0</v>
      </c>
      <c r="N267">
        <f>IF(M267=5,1,0)</f>
        <v>0.0</v>
      </c>
      <c r="O267" t="str">
        <f>IF(L267=0,"",IF(D267&lt;=Вводные!$B$7,"быстро","медленно"))</f>
        <v/>
      </c>
      <c r="P267">
        <f>IF(AND(L267=1,M267&lt;5,H267="мы",ISNUMBER(I267),I267&lt;=Вводные!$B$4-Вводные!$B$5,I267&gt;=Вводные!$B$4-Вводные!$B$6),1,0)</f>
        <v>0.0</v>
      </c>
      <c r="Q267">
        <f>IF(AND(L267=1,M267&lt;5,H267="клиент",ISNUMBER(I267),I267&lt;=Вводные!$B$4),1,0)</f>
        <v>0.0</v>
      </c>
      <c r="R267" t="str">
        <f>IF(A267="","",IF(NOT(ISNUMBER(A267)),"дата не распознана",IF(OR(B267="",C267="",NOT(ISNUMBER(D267)),E267="",H267="",NOT(ISNUMBER(I267))),"пустое поле",IF(COUNTIF(Сводка!$A$16:$A$18,C267)=0,"неизвестный канал",IF(COUNTIF(Сводка!$A$5:$A$9,E267)=0,"неизвестный этап",IF(AND(H267&lt;&gt;"мы",H267&lt;&gt;"клиент"),"последним написал: мы или клиент",IF(D267&lt;0,"время ответа меньше нуля",IF(I267&lt;A267,"последнее сообщение раньше первого",IF(E267="Оплачено",IF(OR(NOT(ISNUMBER(F267)),NOT(ISNUMBER(G267))),"нет даты или суммы оплаты",IF(F267&lt;A267,"оплата раньше первого сообщения","")),IF(OR(F267&lt;&gt;"",G267&lt;&gt;""),"оплата указана, а этап не «Оплачено»",""))))))))))</f>
        <v/>
      </c>
      <c r="S267">
        <f>IF(R267="",0,1)</f>
        <v>0.0</v>
      </c>
    </row>
    <row r="268">
      <c r="A268" s="2" t="n"/>
      <c r="B268" s="3" t="n"/>
      <c r="C268" s="3" t="n"/>
      <c r="D268" s="3" t="n"/>
      <c r="E268" s="3" t="n"/>
      <c r="F268" s="2" t="n"/>
      <c r="G268" s="3" t="n"/>
      <c r="H268" s="3" t="n"/>
      <c r="I268" s="2" t="n"/>
      <c r="J268" s="3" t="n"/>
      <c r="K268">
        <f>IF(AND(ISNUMBER(A268),A268&gt;=Вводные!$B$3,A268&lt;=Вводные!$B$4),1,0)</f>
        <v>0.0</v>
      </c>
      <c r="L268">
        <f>IF(AND(K268=1,B268&lt;&gt;"",COUNTIFS(B$2:B268,B268,K$2:K268,1)=1),1,0)</f>
        <v>0.0</v>
      </c>
      <c r="M268">
        <f>IF(OR(L268=0,COUNTIF(Сводка!$A$5:$A$9,E268)=0),0,IF(AND(E268="Оплачено",ISNUMBER(F268),F268&gt;Вводные!$B$4),4,MATCH(E268,Сводка!$A$5:$A$9,0)))</f>
        <v>0.0</v>
      </c>
      <c r="N268">
        <f>IF(M268=5,1,0)</f>
        <v>0.0</v>
      </c>
      <c r="O268" t="str">
        <f>IF(L268=0,"",IF(D268&lt;=Вводные!$B$7,"быстро","медленно"))</f>
        <v/>
      </c>
      <c r="P268">
        <f>IF(AND(L268=1,M268&lt;5,H268="мы",ISNUMBER(I268),I268&lt;=Вводные!$B$4-Вводные!$B$5,I268&gt;=Вводные!$B$4-Вводные!$B$6),1,0)</f>
        <v>0.0</v>
      </c>
      <c r="Q268">
        <f>IF(AND(L268=1,M268&lt;5,H268="клиент",ISNUMBER(I268),I268&lt;=Вводные!$B$4),1,0)</f>
        <v>0.0</v>
      </c>
      <c r="R268" t="str">
        <f>IF(A268="","",IF(NOT(ISNUMBER(A268)),"дата не распознана",IF(OR(B268="",C268="",NOT(ISNUMBER(D268)),E268="",H268="",NOT(ISNUMBER(I268))),"пустое поле",IF(COUNTIF(Сводка!$A$16:$A$18,C268)=0,"неизвестный канал",IF(COUNTIF(Сводка!$A$5:$A$9,E268)=0,"неизвестный этап",IF(AND(H268&lt;&gt;"мы",H268&lt;&gt;"клиент"),"последним написал: мы или клиент",IF(D268&lt;0,"время ответа меньше нуля",IF(I268&lt;A268,"последнее сообщение раньше первого",IF(E268="Оплачено",IF(OR(NOT(ISNUMBER(F268)),NOT(ISNUMBER(G268))),"нет даты или суммы оплаты",IF(F268&lt;A268,"оплата раньше первого сообщения","")),IF(OR(F268&lt;&gt;"",G268&lt;&gt;""),"оплата указана, а этап не «Оплачено»",""))))))))))</f>
        <v/>
      </c>
      <c r="S268">
        <f>IF(R268="",0,1)</f>
        <v>0.0</v>
      </c>
    </row>
    <row r="269">
      <c r="A269" s="2" t="n"/>
      <c r="B269" s="3" t="n"/>
      <c r="C269" s="3" t="n"/>
      <c r="D269" s="3" t="n"/>
      <c r="E269" s="3" t="n"/>
      <c r="F269" s="2" t="n"/>
      <c r="G269" s="3" t="n"/>
      <c r="H269" s="3" t="n"/>
      <c r="I269" s="2" t="n"/>
      <c r="J269" s="3" t="n"/>
      <c r="K269">
        <f>IF(AND(ISNUMBER(A269),A269&gt;=Вводные!$B$3,A269&lt;=Вводные!$B$4),1,0)</f>
        <v>0.0</v>
      </c>
      <c r="L269">
        <f>IF(AND(K269=1,B269&lt;&gt;"",COUNTIFS(B$2:B269,B269,K$2:K269,1)=1),1,0)</f>
        <v>0.0</v>
      </c>
      <c r="M269">
        <f>IF(OR(L269=0,COUNTIF(Сводка!$A$5:$A$9,E269)=0),0,IF(AND(E269="Оплачено",ISNUMBER(F269),F269&gt;Вводные!$B$4),4,MATCH(E269,Сводка!$A$5:$A$9,0)))</f>
        <v>0.0</v>
      </c>
      <c r="N269">
        <f>IF(M269=5,1,0)</f>
        <v>0.0</v>
      </c>
      <c r="O269" t="str">
        <f>IF(L269=0,"",IF(D269&lt;=Вводные!$B$7,"быстро","медленно"))</f>
        <v/>
      </c>
      <c r="P269">
        <f>IF(AND(L269=1,M269&lt;5,H269="мы",ISNUMBER(I269),I269&lt;=Вводные!$B$4-Вводные!$B$5,I269&gt;=Вводные!$B$4-Вводные!$B$6),1,0)</f>
        <v>0.0</v>
      </c>
      <c r="Q269">
        <f>IF(AND(L269=1,M269&lt;5,H269="клиент",ISNUMBER(I269),I269&lt;=Вводные!$B$4),1,0)</f>
        <v>0.0</v>
      </c>
      <c r="R269" t="str">
        <f>IF(A269="","",IF(NOT(ISNUMBER(A269)),"дата не распознана",IF(OR(B269="",C269="",NOT(ISNUMBER(D269)),E269="",H269="",NOT(ISNUMBER(I269))),"пустое поле",IF(COUNTIF(Сводка!$A$16:$A$18,C269)=0,"неизвестный канал",IF(COUNTIF(Сводка!$A$5:$A$9,E269)=0,"неизвестный этап",IF(AND(H269&lt;&gt;"мы",H269&lt;&gt;"клиент"),"последним написал: мы или клиент",IF(D269&lt;0,"время ответа меньше нуля",IF(I269&lt;A269,"последнее сообщение раньше первого",IF(E269="Оплачено",IF(OR(NOT(ISNUMBER(F269)),NOT(ISNUMBER(G269))),"нет даты или суммы оплаты",IF(F269&lt;A269,"оплата раньше первого сообщения","")),IF(OR(F269&lt;&gt;"",G269&lt;&gt;""),"оплата указана, а этап не «Оплачено»",""))))))))))</f>
        <v/>
      </c>
      <c r="S269">
        <f>IF(R269="",0,1)</f>
        <v>0.0</v>
      </c>
    </row>
    <row r="270">
      <c r="A270" s="2" t="n"/>
      <c r="B270" s="3" t="n"/>
      <c r="C270" s="3" t="n"/>
      <c r="D270" s="3" t="n"/>
      <c r="E270" s="3" t="n"/>
      <c r="F270" s="2" t="n"/>
      <c r="G270" s="3" t="n"/>
      <c r="H270" s="3" t="n"/>
      <c r="I270" s="2" t="n"/>
      <c r="J270" s="3" t="n"/>
      <c r="K270">
        <f>IF(AND(ISNUMBER(A270),A270&gt;=Вводные!$B$3,A270&lt;=Вводные!$B$4),1,0)</f>
        <v>0.0</v>
      </c>
      <c r="L270">
        <f>IF(AND(K270=1,B270&lt;&gt;"",COUNTIFS(B$2:B270,B270,K$2:K270,1)=1),1,0)</f>
        <v>0.0</v>
      </c>
      <c r="M270">
        <f>IF(OR(L270=0,COUNTIF(Сводка!$A$5:$A$9,E270)=0),0,IF(AND(E270="Оплачено",ISNUMBER(F270),F270&gt;Вводные!$B$4),4,MATCH(E270,Сводка!$A$5:$A$9,0)))</f>
        <v>0.0</v>
      </c>
      <c r="N270">
        <f>IF(M270=5,1,0)</f>
        <v>0.0</v>
      </c>
      <c r="O270" t="str">
        <f>IF(L270=0,"",IF(D270&lt;=Вводные!$B$7,"быстро","медленно"))</f>
        <v/>
      </c>
      <c r="P270">
        <f>IF(AND(L270=1,M270&lt;5,H270="мы",ISNUMBER(I270),I270&lt;=Вводные!$B$4-Вводные!$B$5,I270&gt;=Вводные!$B$4-Вводные!$B$6),1,0)</f>
        <v>0.0</v>
      </c>
      <c r="Q270">
        <f>IF(AND(L270=1,M270&lt;5,H270="клиент",ISNUMBER(I270),I270&lt;=Вводные!$B$4),1,0)</f>
        <v>0.0</v>
      </c>
      <c r="R270" t="str">
        <f>IF(A270="","",IF(NOT(ISNUMBER(A270)),"дата не распознана",IF(OR(B270="",C270="",NOT(ISNUMBER(D270)),E270="",H270="",NOT(ISNUMBER(I270))),"пустое поле",IF(COUNTIF(Сводка!$A$16:$A$18,C270)=0,"неизвестный канал",IF(COUNTIF(Сводка!$A$5:$A$9,E270)=0,"неизвестный этап",IF(AND(H270&lt;&gt;"мы",H270&lt;&gt;"клиент"),"последним написал: мы или клиент",IF(D270&lt;0,"время ответа меньше нуля",IF(I270&lt;A270,"последнее сообщение раньше первого",IF(E270="Оплачено",IF(OR(NOT(ISNUMBER(F270)),NOT(ISNUMBER(G270))),"нет даты или суммы оплаты",IF(F270&lt;A270,"оплата раньше первого сообщения","")),IF(OR(F270&lt;&gt;"",G270&lt;&gt;""),"оплата указана, а этап не «Оплачено»",""))))))))))</f>
        <v/>
      </c>
      <c r="S270">
        <f>IF(R270="",0,1)</f>
        <v>0.0</v>
      </c>
    </row>
    <row r="271">
      <c r="A271" s="2" t="n"/>
      <c r="B271" s="3" t="n"/>
      <c r="C271" s="3" t="n"/>
      <c r="D271" s="3" t="n"/>
      <c r="E271" s="3" t="n"/>
      <c r="F271" s="2" t="n"/>
      <c r="G271" s="3" t="n"/>
      <c r="H271" s="3" t="n"/>
      <c r="I271" s="2" t="n"/>
      <c r="J271" s="3" t="n"/>
      <c r="K271">
        <f>IF(AND(ISNUMBER(A271),A271&gt;=Вводные!$B$3,A271&lt;=Вводные!$B$4),1,0)</f>
        <v>0.0</v>
      </c>
      <c r="L271">
        <f>IF(AND(K271=1,B271&lt;&gt;"",COUNTIFS(B$2:B271,B271,K$2:K271,1)=1),1,0)</f>
        <v>0.0</v>
      </c>
      <c r="M271">
        <f>IF(OR(L271=0,COUNTIF(Сводка!$A$5:$A$9,E271)=0),0,IF(AND(E271="Оплачено",ISNUMBER(F271),F271&gt;Вводные!$B$4),4,MATCH(E271,Сводка!$A$5:$A$9,0)))</f>
        <v>0.0</v>
      </c>
      <c r="N271">
        <f>IF(M271=5,1,0)</f>
        <v>0.0</v>
      </c>
      <c r="O271" t="str">
        <f>IF(L271=0,"",IF(D271&lt;=Вводные!$B$7,"быстро","медленно"))</f>
        <v/>
      </c>
      <c r="P271">
        <f>IF(AND(L271=1,M271&lt;5,H271="мы",ISNUMBER(I271),I271&lt;=Вводные!$B$4-Вводные!$B$5,I271&gt;=Вводные!$B$4-Вводные!$B$6),1,0)</f>
        <v>0.0</v>
      </c>
      <c r="Q271">
        <f>IF(AND(L271=1,M271&lt;5,H271="клиент",ISNUMBER(I271),I271&lt;=Вводные!$B$4),1,0)</f>
        <v>0.0</v>
      </c>
      <c r="R271" t="str">
        <f>IF(A271="","",IF(NOT(ISNUMBER(A271)),"дата не распознана",IF(OR(B271="",C271="",NOT(ISNUMBER(D271)),E271="",H271="",NOT(ISNUMBER(I271))),"пустое поле",IF(COUNTIF(Сводка!$A$16:$A$18,C271)=0,"неизвестный канал",IF(COUNTIF(Сводка!$A$5:$A$9,E271)=0,"неизвестный этап",IF(AND(H271&lt;&gt;"мы",H271&lt;&gt;"клиент"),"последним написал: мы или клиент",IF(D271&lt;0,"время ответа меньше нуля",IF(I271&lt;A271,"последнее сообщение раньше первого",IF(E271="Оплачено",IF(OR(NOT(ISNUMBER(F271)),NOT(ISNUMBER(G271))),"нет даты или суммы оплаты",IF(F271&lt;A271,"оплата раньше первого сообщения","")),IF(OR(F271&lt;&gt;"",G271&lt;&gt;""),"оплата указана, а этап не «Оплачено»",""))))))))))</f>
        <v/>
      </c>
      <c r="S271">
        <f>IF(R271="",0,1)</f>
        <v>0.0</v>
      </c>
    </row>
    <row r="272">
      <c r="A272" s="2" t="n"/>
      <c r="B272" s="3" t="n"/>
      <c r="C272" s="3" t="n"/>
      <c r="D272" s="3" t="n"/>
      <c r="E272" s="3" t="n"/>
      <c r="F272" s="2" t="n"/>
      <c r="G272" s="3" t="n"/>
      <c r="H272" s="3" t="n"/>
      <c r="I272" s="2" t="n"/>
      <c r="J272" s="3" t="n"/>
      <c r="K272">
        <f>IF(AND(ISNUMBER(A272),A272&gt;=Вводные!$B$3,A272&lt;=Вводные!$B$4),1,0)</f>
        <v>0.0</v>
      </c>
      <c r="L272">
        <f>IF(AND(K272=1,B272&lt;&gt;"",COUNTIFS(B$2:B272,B272,K$2:K272,1)=1),1,0)</f>
        <v>0.0</v>
      </c>
      <c r="M272">
        <f>IF(OR(L272=0,COUNTIF(Сводка!$A$5:$A$9,E272)=0),0,IF(AND(E272="Оплачено",ISNUMBER(F272),F272&gt;Вводные!$B$4),4,MATCH(E272,Сводка!$A$5:$A$9,0)))</f>
        <v>0.0</v>
      </c>
      <c r="N272">
        <f>IF(M272=5,1,0)</f>
        <v>0.0</v>
      </c>
      <c r="O272" t="str">
        <f>IF(L272=0,"",IF(D272&lt;=Вводные!$B$7,"быстро","медленно"))</f>
        <v/>
      </c>
      <c r="P272">
        <f>IF(AND(L272=1,M272&lt;5,H272="мы",ISNUMBER(I272),I272&lt;=Вводные!$B$4-Вводные!$B$5,I272&gt;=Вводные!$B$4-Вводные!$B$6),1,0)</f>
        <v>0.0</v>
      </c>
      <c r="Q272">
        <f>IF(AND(L272=1,M272&lt;5,H272="клиент",ISNUMBER(I272),I272&lt;=Вводные!$B$4),1,0)</f>
        <v>0.0</v>
      </c>
      <c r="R272" t="str">
        <f>IF(A272="","",IF(NOT(ISNUMBER(A272)),"дата не распознана",IF(OR(B272="",C272="",NOT(ISNUMBER(D272)),E272="",H272="",NOT(ISNUMBER(I272))),"пустое поле",IF(COUNTIF(Сводка!$A$16:$A$18,C272)=0,"неизвестный канал",IF(COUNTIF(Сводка!$A$5:$A$9,E272)=0,"неизвестный этап",IF(AND(H272&lt;&gt;"мы",H272&lt;&gt;"клиент"),"последним написал: мы или клиент",IF(D272&lt;0,"время ответа меньше нуля",IF(I272&lt;A272,"последнее сообщение раньше первого",IF(E272="Оплачено",IF(OR(NOT(ISNUMBER(F272)),NOT(ISNUMBER(G272))),"нет даты или суммы оплаты",IF(F272&lt;A272,"оплата раньше первого сообщения","")),IF(OR(F272&lt;&gt;"",G272&lt;&gt;""),"оплата указана, а этап не «Оплачено»",""))))))))))</f>
        <v/>
      </c>
      <c r="S272">
        <f>IF(R272="",0,1)</f>
        <v>0.0</v>
      </c>
    </row>
    <row r="273">
      <c r="A273" s="2" t="n"/>
      <c r="B273" s="3" t="n"/>
      <c r="C273" s="3" t="n"/>
      <c r="D273" s="3" t="n"/>
      <c r="E273" s="3" t="n"/>
      <c r="F273" s="2" t="n"/>
      <c r="G273" s="3" t="n"/>
      <c r="H273" s="3" t="n"/>
      <c r="I273" s="2" t="n"/>
      <c r="J273" s="3" t="n"/>
      <c r="K273">
        <f>IF(AND(ISNUMBER(A273),A273&gt;=Вводные!$B$3,A273&lt;=Вводные!$B$4),1,0)</f>
        <v>0.0</v>
      </c>
      <c r="L273">
        <f>IF(AND(K273=1,B273&lt;&gt;"",COUNTIFS(B$2:B273,B273,K$2:K273,1)=1),1,0)</f>
        <v>0.0</v>
      </c>
      <c r="M273">
        <f>IF(OR(L273=0,COUNTIF(Сводка!$A$5:$A$9,E273)=0),0,IF(AND(E273="Оплачено",ISNUMBER(F273),F273&gt;Вводные!$B$4),4,MATCH(E273,Сводка!$A$5:$A$9,0)))</f>
        <v>0.0</v>
      </c>
      <c r="N273">
        <f>IF(M273=5,1,0)</f>
        <v>0.0</v>
      </c>
      <c r="O273" t="str">
        <f>IF(L273=0,"",IF(D273&lt;=Вводные!$B$7,"быстро","медленно"))</f>
        <v/>
      </c>
      <c r="P273">
        <f>IF(AND(L273=1,M273&lt;5,H273="мы",ISNUMBER(I273),I273&lt;=Вводные!$B$4-Вводные!$B$5,I273&gt;=Вводные!$B$4-Вводные!$B$6),1,0)</f>
        <v>0.0</v>
      </c>
      <c r="Q273">
        <f>IF(AND(L273=1,M273&lt;5,H273="клиент",ISNUMBER(I273),I273&lt;=Вводные!$B$4),1,0)</f>
        <v>0.0</v>
      </c>
      <c r="R273" t="str">
        <f>IF(A273="","",IF(NOT(ISNUMBER(A273)),"дата не распознана",IF(OR(B273="",C273="",NOT(ISNUMBER(D273)),E273="",H273="",NOT(ISNUMBER(I273))),"пустое поле",IF(COUNTIF(Сводка!$A$16:$A$18,C273)=0,"неизвестный канал",IF(COUNTIF(Сводка!$A$5:$A$9,E273)=0,"неизвестный этап",IF(AND(H273&lt;&gt;"мы",H273&lt;&gt;"клиент"),"последним написал: мы или клиент",IF(D273&lt;0,"время ответа меньше нуля",IF(I273&lt;A273,"последнее сообщение раньше первого",IF(E273="Оплачено",IF(OR(NOT(ISNUMBER(F273)),NOT(ISNUMBER(G273))),"нет даты или суммы оплаты",IF(F273&lt;A273,"оплата раньше первого сообщения","")),IF(OR(F273&lt;&gt;"",G273&lt;&gt;""),"оплата указана, а этап не «Оплачено»",""))))))))))</f>
        <v/>
      </c>
      <c r="S273">
        <f>IF(R273="",0,1)</f>
        <v>0.0</v>
      </c>
    </row>
    <row r="274">
      <c r="A274" s="2" t="n"/>
      <c r="B274" s="3" t="n"/>
      <c r="C274" s="3" t="n"/>
      <c r="D274" s="3" t="n"/>
      <c r="E274" s="3" t="n"/>
      <c r="F274" s="2" t="n"/>
      <c r="G274" s="3" t="n"/>
      <c r="H274" s="3" t="n"/>
      <c r="I274" s="2" t="n"/>
      <c r="J274" s="3" t="n"/>
      <c r="K274">
        <f>IF(AND(ISNUMBER(A274),A274&gt;=Вводные!$B$3,A274&lt;=Вводные!$B$4),1,0)</f>
        <v>0.0</v>
      </c>
      <c r="L274">
        <f>IF(AND(K274=1,B274&lt;&gt;"",COUNTIFS(B$2:B274,B274,K$2:K274,1)=1),1,0)</f>
        <v>0.0</v>
      </c>
      <c r="M274">
        <f>IF(OR(L274=0,COUNTIF(Сводка!$A$5:$A$9,E274)=0),0,IF(AND(E274="Оплачено",ISNUMBER(F274),F274&gt;Вводные!$B$4),4,MATCH(E274,Сводка!$A$5:$A$9,0)))</f>
        <v>0.0</v>
      </c>
      <c r="N274">
        <f>IF(M274=5,1,0)</f>
        <v>0.0</v>
      </c>
      <c r="O274" t="str">
        <f>IF(L274=0,"",IF(D274&lt;=Вводные!$B$7,"быстро","медленно"))</f>
        <v/>
      </c>
      <c r="P274">
        <f>IF(AND(L274=1,M274&lt;5,H274="мы",ISNUMBER(I274),I274&lt;=Вводные!$B$4-Вводные!$B$5,I274&gt;=Вводные!$B$4-Вводные!$B$6),1,0)</f>
        <v>0.0</v>
      </c>
      <c r="Q274">
        <f>IF(AND(L274=1,M274&lt;5,H274="клиент",ISNUMBER(I274),I274&lt;=Вводные!$B$4),1,0)</f>
        <v>0.0</v>
      </c>
      <c r="R274" t="str">
        <f>IF(A274="","",IF(NOT(ISNUMBER(A274)),"дата не распознана",IF(OR(B274="",C274="",NOT(ISNUMBER(D274)),E274="",H274="",NOT(ISNUMBER(I274))),"пустое поле",IF(COUNTIF(Сводка!$A$16:$A$18,C274)=0,"неизвестный канал",IF(COUNTIF(Сводка!$A$5:$A$9,E274)=0,"неизвестный этап",IF(AND(H274&lt;&gt;"мы",H274&lt;&gt;"клиент"),"последним написал: мы или клиент",IF(D274&lt;0,"время ответа меньше нуля",IF(I274&lt;A274,"последнее сообщение раньше первого",IF(E274="Оплачено",IF(OR(NOT(ISNUMBER(F274)),NOT(ISNUMBER(G274))),"нет даты или суммы оплаты",IF(F274&lt;A274,"оплата раньше первого сообщения","")),IF(OR(F274&lt;&gt;"",G274&lt;&gt;""),"оплата указана, а этап не «Оплачено»",""))))))))))</f>
        <v/>
      </c>
      <c r="S274">
        <f>IF(R274="",0,1)</f>
        <v>0.0</v>
      </c>
    </row>
    <row r="275">
      <c r="A275" s="2" t="n"/>
      <c r="B275" s="3" t="n"/>
      <c r="C275" s="3" t="n"/>
      <c r="D275" s="3" t="n"/>
      <c r="E275" s="3" t="n"/>
      <c r="F275" s="2" t="n"/>
      <c r="G275" s="3" t="n"/>
      <c r="H275" s="3" t="n"/>
      <c r="I275" s="2" t="n"/>
      <c r="J275" s="3" t="n"/>
      <c r="K275">
        <f>IF(AND(ISNUMBER(A275),A275&gt;=Вводные!$B$3,A275&lt;=Вводные!$B$4),1,0)</f>
        <v>0.0</v>
      </c>
      <c r="L275">
        <f>IF(AND(K275=1,B275&lt;&gt;"",COUNTIFS(B$2:B275,B275,K$2:K275,1)=1),1,0)</f>
        <v>0.0</v>
      </c>
      <c r="M275">
        <f>IF(OR(L275=0,COUNTIF(Сводка!$A$5:$A$9,E275)=0),0,IF(AND(E275="Оплачено",ISNUMBER(F275),F275&gt;Вводные!$B$4),4,MATCH(E275,Сводка!$A$5:$A$9,0)))</f>
        <v>0.0</v>
      </c>
      <c r="N275">
        <f>IF(M275=5,1,0)</f>
        <v>0.0</v>
      </c>
      <c r="O275" t="str">
        <f>IF(L275=0,"",IF(D275&lt;=Вводные!$B$7,"быстро","медленно"))</f>
        <v/>
      </c>
      <c r="P275">
        <f>IF(AND(L275=1,M275&lt;5,H275="мы",ISNUMBER(I275),I275&lt;=Вводные!$B$4-Вводные!$B$5,I275&gt;=Вводные!$B$4-Вводные!$B$6),1,0)</f>
        <v>0.0</v>
      </c>
      <c r="Q275">
        <f>IF(AND(L275=1,M275&lt;5,H275="клиент",ISNUMBER(I275),I275&lt;=Вводные!$B$4),1,0)</f>
        <v>0.0</v>
      </c>
      <c r="R275" t="str">
        <f>IF(A275="","",IF(NOT(ISNUMBER(A275)),"дата не распознана",IF(OR(B275="",C275="",NOT(ISNUMBER(D275)),E275="",H275="",NOT(ISNUMBER(I275))),"пустое поле",IF(COUNTIF(Сводка!$A$16:$A$18,C275)=0,"неизвестный канал",IF(COUNTIF(Сводка!$A$5:$A$9,E275)=0,"неизвестный этап",IF(AND(H275&lt;&gt;"мы",H275&lt;&gt;"клиент"),"последним написал: мы или клиент",IF(D275&lt;0,"время ответа меньше нуля",IF(I275&lt;A275,"последнее сообщение раньше первого",IF(E275="Оплачено",IF(OR(NOT(ISNUMBER(F275)),NOT(ISNUMBER(G275))),"нет даты или суммы оплаты",IF(F275&lt;A275,"оплата раньше первого сообщения","")),IF(OR(F275&lt;&gt;"",G275&lt;&gt;""),"оплата указана, а этап не «Оплачено»",""))))))))))</f>
        <v/>
      </c>
      <c r="S275">
        <f>IF(R275="",0,1)</f>
        <v>0.0</v>
      </c>
    </row>
    <row r="276">
      <c r="A276" s="2" t="n"/>
      <c r="B276" s="3" t="n"/>
      <c r="C276" s="3" t="n"/>
      <c r="D276" s="3" t="n"/>
      <c r="E276" s="3" t="n"/>
      <c r="F276" s="2" t="n"/>
      <c r="G276" s="3" t="n"/>
      <c r="H276" s="3" t="n"/>
      <c r="I276" s="2" t="n"/>
      <c r="J276" s="3" t="n"/>
      <c r="K276">
        <f>IF(AND(ISNUMBER(A276),A276&gt;=Вводные!$B$3,A276&lt;=Вводные!$B$4),1,0)</f>
        <v>0.0</v>
      </c>
      <c r="L276">
        <f>IF(AND(K276=1,B276&lt;&gt;"",COUNTIFS(B$2:B276,B276,K$2:K276,1)=1),1,0)</f>
        <v>0.0</v>
      </c>
      <c r="M276">
        <f>IF(OR(L276=0,COUNTIF(Сводка!$A$5:$A$9,E276)=0),0,IF(AND(E276="Оплачено",ISNUMBER(F276),F276&gt;Вводные!$B$4),4,MATCH(E276,Сводка!$A$5:$A$9,0)))</f>
        <v>0.0</v>
      </c>
      <c r="N276">
        <f>IF(M276=5,1,0)</f>
        <v>0.0</v>
      </c>
      <c r="O276" t="str">
        <f>IF(L276=0,"",IF(D276&lt;=Вводные!$B$7,"быстро","медленно"))</f>
        <v/>
      </c>
      <c r="P276">
        <f>IF(AND(L276=1,M276&lt;5,H276="мы",ISNUMBER(I276),I276&lt;=Вводные!$B$4-Вводные!$B$5,I276&gt;=Вводные!$B$4-Вводные!$B$6),1,0)</f>
        <v>0.0</v>
      </c>
      <c r="Q276">
        <f>IF(AND(L276=1,M276&lt;5,H276="клиент",ISNUMBER(I276),I276&lt;=Вводные!$B$4),1,0)</f>
        <v>0.0</v>
      </c>
      <c r="R276" t="str">
        <f>IF(A276="","",IF(NOT(ISNUMBER(A276)),"дата не распознана",IF(OR(B276="",C276="",NOT(ISNUMBER(D276)),E276="",H276="",NOT(ISNUMBER(I276))),"пустое поле",IF(COUNTIF(Сводка!$A$16:$A$18,C276)=0,"неизвестный канал",IF(COUNTIF(Сводка!$A$5:$A$9,E276)=0,"неизвестный этап",IF(AND(H276&lt;&gt;"мы",H276&lt;&gt;"клиент"),"последним написал: мы или клиент",IF(D276&lt;0,"время ответа меньше нуля",IF(I276&lt;A276,"последнее сообщение раньше первого",IF(E276="Оплачено",IF(OR(NOT(ISNUMBER(F276)),NOT(ISNUMBER(G276))),"нет даты или суммы оплаты",IF(F276&lt;A276,"оплата раньше первого сообщения","")),IF(OR(F276&lt;&gt;"",G276&lt;&gt;""),"оплата указана, а этап не «Оплачено»",""))))))))))</f>
        <v/>
      </c>
      <c r="S276">
        <f>IF(R276="",0,1)</f>
        <v>0.0</v>
      </c>
    </row>
    <row r="277">
      <c r="A277" s="2" t="n"/>
      <c r="B277" s="3" t="n"/>
      <c r="C277" s="3" t="n"/>
      <c r="D277" s="3" t="n"/>
      <c r="E277" s="3" t="n"/>
      <c r="F277" s="2" t="n"/>
      <c r="G277" s="3" t="n"/>
      <c r="H277" s="3" t="n"/>
      <c r="I277" s="2" t="n"/>
      <c r="J277" s="3" t="n"/>
      <c r="K277">
        <f>IF(AND(ISNUMBER(A277),A277&gt;=Вводные!$B$3,A277&lt;=Вводные!$B$4),1,0)</f>
        <v>0.0</v>
      </c>
      <c r="L277">
        <f>IF(AND(K277=1,B277&lt;&gt;"",COUNTIFS(B$2:B277,B277,K$2:K277,1)=1),1,0)</f>
        <v>0.0</v>
      </c>
      <c r="M277">
        <f>IF(OR(L277=0,COUNTIF(Сводка!$A$5:$A$9,E277)=0),0,IF(AND(E277="Оплачено",ISNUMBER(F277),F277&gt;Вводные!$B$4),4,MATCH(E277,Сводка!$A$5:$A$9,0)))</f>
        <v>0.0</v>
      </c>
      <c r="N277">
        <f>IF(M277=5,1,0)</f>
        <v>0.0</v>
      </c>
      <c r="O277" t="str">
        <f>IF(L277=0,"",IF(D277&lt;=Вводные!$B$7,"быстро","медленно"))</f>
        <v/>
      </c>
      <c r="P277">
        <f>IF(AND(L277=1,M277&lt;5,H277="мы",ISNUMBER(I277),I277&lt;=Вводные!$B$4-Вводные!$B$5,I277&gt;=Вводные!$B$4-Вводные!$B$6),1,0)</f>
        <v>0.0</v>
      </c>
      <c r="Q277">
        <f>IF(AND(L277=1,M277&lt;5,H277="клиент",ISNUMBER(I277),I277&lt;=Вводные!$B$4),1,0)</f>
        <v>0.0</v>
      </c>
      <c r="R277" t="str">
        <f>IF(A277="","",IF(NOT(ISNUMBER(A277)),"дата не распознана",IF(OR(B277="",C277="",NOT(ISNUMBER(D277)),E277="",H277="",NOT(ISNUMBER(I277))),"пустое поле",IF(COUNTIF(Сводка!$A$16:$A$18,C277)=0,"неизвестный канал",IF(COUNTIF(Сводка!$A$5:$A$9,E277)=0,"неизвестный этап",IF(AND(H277&lt;&gt;"мы",H277&lt;&gt;"клиент"),"последним написал: мы или клиент",IF(D277&lt;0,"время ответа меньше нуля",IF(I277&lt;A277,"последнее сообщение раньше первого",IF(E277="Оплачено",IF(OR(NOT(ISNUMBER(F277)),NOT(ISNUMBER(G277))),"нет даты или суммы оплаты",IF(F277&lt;A277,"оплата раньше первого сообщения","")),IF(OR(F277&lt;&gt;"",G277&lt;&gt;""),"оплата указана, а этап не «Оплачено»",""))))))))))</f>
        <v/>
      </c>
      <c r="S277">
        <f>IF(R277="",0,1)</f>
        <v>0.0</v>
      </c>
    </row>
    <row r="278">
      <c r="A278" s="2" t="n"/>
      <c r="B278" s="3" t="n"/>
      <c r="C278" s="3" t="n"/>
      <c r="D278" s="3" t="n"/>
      <c r="E278" s="3" t="n"/>
      <c r="F278" s="2" t="n"/>
      <c r="G278" s="3" t="n"/>
      <c r="H278" s="3" t="n"/>
      <c r="I278" s="2" t="n"/>
      <c r="J278" s="3" t="n"/>
      <c r="K278">
        <f>IF(AND(ISNUMBER(A278),A278&gt;=Вводные!$B$3,A278&lt;=Вводные!$B$4),1,0)</f>
        <v>0.0</v>
      </c>
      <c r="L278">
        <f>IF(AND(K278=1,B278&lt;&gt;"",COUNTIFS(B$2:B278,B278,K$2:K278,1)=1),1,0)</f>
        <v>0.0</v>
      </c>
      <c r="M278">
        <f>IF(OR(L278=0,COUNTIF(Сводка!$A$5:$A$9,E278)=0),0,IF(AND(E278="Оплачено",ISNUMBER(F278),F278&gt;Вводные!$B$4),4,MATCH(E278,Сводка!$A$5:$A$9,0)))</f>
        <v>0.0</v>
      </c>
      <c r="N278">
        <f>IF(M278=5,1,0)</f>
        <v>0.0</v>
      </c>
      <c r="O278" t="str">
        <f>IF(L278=0,"",IF(D278&lt;=Вводные!$B$7,"быстро","медленно"))</f>
        <v/>
      </c>
      <c r="P278">
        <f>IF(AND(L278=1,M278&lt;5,H278="мы",ISNUMBER(I278),I278&lt;=Вводные!$B$4-Вводные!$B$5,I278&gt;=Вводные!$B$4-Вводные!$B$6),1,0)</f>
        <v>0.0</v>
      </c>
      <c r="Q278">
        <f>IF(AND(L278=1,M278&lt;5,H278="клиент",ISNUMBER(I278),I278&lt;=Вводные!$B$4),1,0)</f>
        <v>0.0</v>
      </c>
      <c r="R278" t="str">
        <f>IF(A278="","",IF(NOT(ISNUMBER(A278)),"дата не распознана",IF(OR(B278="",C278="",NOT(ISNUMBER(D278)),E278="",H278="",NOT(ISNUMBER(I278))),"пустое поле",IF(COUNTIF(Сводка!$A$16:$A$18,C278)=0,"неизвестный канал",IF(COUNTIF(Сводка!$A$5:$A$9,E278)=0,"неизвестный этап",IF(AND(H278&lt;&gt;"мы",H278&lt;&gt;"клиент"),"последним написал: мы или клиент",IF(D278&lt;0,"время ответа меньше нуля",IF(I278&lt;A278,"последнее сообщение раньше первого",IF(E278="Оплачено",IF(OR(NOT(ISNUMBER(F278)),NOT(ISNUMBER(G278))),"нет даты или суммы оплаты",IF(F278&lt;A278,"оплата раньше первого сообщения","")),IF(OR(F278&lt;&gt;"",G278&lt;&gt;""),"оплата указана, а этап не «Оплачено»",""))))))))))</f>
        <v/>
      </c>
      <c r="S278">
        <f>IF(R278="",0,1)</f>
        <v>0.0</v>
      </c>
    </row>
    <row r="279">
      <c r="A279" s="2" t="n"/>
      <c r="B279" s="3" t="n"/>
      <c r="C279" s="3" t="n"/>
      <c r="D279" s="3" t="n"/>
      <c r="E279" s="3" t="n"/>
      <c r="F279" s="2" t="n"/>
      <c r="G279" s="3" t="n"/>
      <c r="H279" s="3" t="n"/>
      <c r="I279" s="2" t="n"/>
      <c r="J279" s="3" t="n"/>
      <c r="K279">
        <f>IF(AND(ISNUMBER(A279),A279&gt;=Вводные!$B$3,A279&lt;=Вводные!$B$4),1,0)</f>
        <v>0.0</v>
      </c>
      <c r="L279">
        <f>IF(AND(K279=1,B279&lt;&gt;"",COUNTIFS(B$2:B279,B279,K$2:K279,1)=1),1,0)</f>
        <v>0.0</v>
      </c>
      <c r="M279">
        <f>IF(OR(L279=0,COUNTIF(Сводка!$A$5:$A$9,E279)=0),0,IF(AND(E279="Оплачено",ISNUMBER(F279),F279&gt;Вводные!$B$4),4,MATCH(E279,Сводка!$A$5:$A$9,0)))</f>
        <v>0.0</v>
      </c>
      <c r="N279">
        <f>IF(M279=5,1,0)</f>
        <v>0.0</v>
      </c>
      <c r="O279" t="str">
        <f>IF(L279=0,"",IF(D279&lt;=Вводные!$B$7,"быстро","медленно"))</f>
        <v/>
      </c>
      <c r="P279">
        <f>IF(AND(L279=1,M279&lt;5,H279="мы",ISNUMBER(I279),I279&lt;=Вводные!$B$4-Вводные!$B$5,I279&gt;=Вводные!$B$4-Вводные!$B$6),1,0)</f>
        <v>0.0</v>
      </c>
      <c r="Q279">
        <f>IF(AND(L279=1,M279&lt;5,H279="клиент",ISNUMBER(I279),I279&lt;=Вводные!$B$4),1,0)</f>
        <v>0.0</v>
      </c>
      <c r="R279" t="str">
        <f>IF(A279="","",IF(NOT(ISNUMBER(A279)),"дата не распознана",IF(OR(B279="",C279="",NOT(ISNUMBER(D279)),E279="",H279="",NOT(ISNUMBER(I279))),"пустое поле",IF(COUNTIF(Сводка!$A$16:$A$18,C279)=0,"неизвестный канал",IF(COUNTIF(Сводка!$A$5:$A$9,E279)=0,"неизвестный этап",IF(AND(H279&lt;&gt;"мы",H279&lt;&gt;"клиент"),"последним написал: мы или клиент",IF(D279&lt;0,"время ответа меньше нуля",IF(I279&lt;A279,"последнее сообщение раньше первого",IF(E279="Оплачено",IF(OR(NOT(ISNUMBER(F279)),NOT(ISNUMBER(G279))),"нет даты или суммы оплаты",IF(F279&lt;A279,"оплата раньше первого сообщения","")),IF(OR(F279&lt;&gt;"",G279&lt;&gt;""),"оплата указана, а этап не «Оплачено»",""))))))))))</f>
        <v/>
      </c>
      <c r="S279">
        <f>IF(R279="",0,1)</f>
        <v>0.0</v>
      </c>
    </row>
    <row r="280">
      <c r="A280" s="2" t="n"/>
      <c r="B280" s="3" t="n"/>
      <c r="C280" s="3" t="n"/>
      <c r="D280" s="3" t="n"/>
      <c r="E280" s="3" t="n"/>
      <c r="F280" s="2" t="n"/>
      <c r="G280" s="3" t="n"/>
      <c r="H280" s="3" t="n"/>
      <c r="I280" s="2" t="n"/>
      <c r="J280" s="3" t="n"/>
      <c r="K280">
        <f>IF(AND(ISNUMBER(A280),A280&gt;=Вводные!$B$3,A280&lt;=Вводные!$B$4),1,0)</f>
        <v>0.0</v>
      </c>
      <c r="L280">
        <f>IF(AND(K280=1,B280&lt;&gt;"",COUNTIFS(B$2:B280,B280,K$2:K280,1)=1),1,0)</f>
        <v>0.0</v>
      </c>
      <c r="M280">
        <f>IF(OR(L280=0,COUNTIF(Сводка!$A$5:$A$9,E280)=0),0,IF(AND(E280="Оплачено",ISNUMBER(F280),F280&gt;Вводные!$B$4),4,MATCH(E280,Сводка!$A$5:$A$9,0)))</f>
        <v>0.0</v>
      </c>
      <c r="N280">
        <f>IF(M280=5,1,0)</f>
        <v>0.0</v>
      </c>
      <c r="O280" t="str">
        <f>IF(L280=0,"",IF(D280&lt;=Вводные!$B$7,"быстро","медленно"))</f>
        <v/>
      </c>
      <c r="P280">
        <f>IF(AND(L280=1,M280&lt;5,H280="мы",ISNUMBER(I280),I280&lt;=Вводные!$B$4-Вводные!$B$5,I280&gt;=Вводные!$B$4-Вводные!$B$6),1,0)</f>
        <v>0.0</v>
      </c>
      <c r="Q280">
        <f>IF(AND(L280=1,M280&lt;5,H280="клиент",ISNUMBER(I280),I280&lt;=Вводные!$B$4),1,0)</f>
        <v>0.0</v>
      </c>
      <c r="R280" t="str">
        <f>IF(A280="","",IF(NOT(ISNUMBER(A280)),"дата не распознана",IF(OR(B280="",C280="",NOT(ISNUMBER(D280)),E280="",H280="",NOT(ISNUMBER(I280))),"пустое поле",IF(COUNTIF(Сводка!$A$16:$A$18,C280)=0,"неизвестный канал",IF(COUNTIF(Сводка!$A$5:$A$9,E280)=0,"неизвестный этап",IF(AND(H280&lt;&gt;"мы",H280&lt;&gt;"клиент"),"последним написал: мы или клиент",IF(D280&lt;0,"время ответа меньше нуля",IF(I280&lt;A280,"последнее сообщение раньше первого",IF(E280="Оплачено",IF(OR(NOT(ISNUMBER(F280)),NOT(ISNUMBER(G280))),"нет даты или суммы оплаты",IF(F280&lt;A280,"оплата раньше первого сообщения","")),IF(OR(F280&lt;&gt;"",G280&lt;&gt;""),"оплата указана, а этап не «Оплачено»",""))))))))))</f>
        <v/>
      </c>
      <c r="S280">
        <f>IF(R280="",0,1)</f>
        <v>0.0</v>
      </c>
    </row>
    <row r="281">
      <c r="A281" s="2" t="n"/>
      <c r="B281" s="3" t="n"/>
      <c r="C281" s="3" t="n"/>
      <c r="D281" s="3" t="n"/>
      <c r="E281" s="3" t="n"/>
      <c r="F281" s="2" t="n"/>
      <c r="G281" s="3" t="n"/>
      <c r="H281" s="3" t="n"/>
      <c r="I281" s="2" t="n"/>
      <c r="J281" s="3" t="n"/>
      <c r="K281">
        <f>IF(AND(ISNUMBER(A281),A281&gt;=Вводные!$B$3,A281&lt;=Вводные!$B$4),1,0)</f>
        <v>0.0</v>
      </c>
      <c r="L281">
        <f>IF(AND(K281=1,B281&lt;&gt;"",COUNTIFS(B$2:B281,B281,K$2:K281,1)=1),1,0)</f>
        <v>0.0</v>
      </c>
      <c r="M281">
        <f>IF(OR(L281=0,COUNTIF(Сводка!$A$5:$A$9,E281)=0),0,IF(AND(E281="Оплачено",ISNUMBER(F281),F281&gt;Вводные!$B$4),4,MATCH(E281,Сводка!$A$5:$A$9,0)))</f>
        <v>0.0</v>
      </c>
      <c r="N281">
        <f>IF(M281=5,1,0)</f>
        <v>0.0</v>
      </c>
      <c r="O281" t="str">
        <f>IF(L281=0,"",IF(D281&lt;=Вводные!$B$7,"быстро","медленно"))</f>
        <v/>
      </c>
      <c r="P281">
        <f>IF(AND(L281=1,M281&lt;5,H281="мы",ISNUMBER(I281),I281&lt;=Вводные!$B$4-Вводные!$B$5,I281&gt;=Вводные!$B$4-Вводные!$B$6),1,0)</f>
        <v>0.0</v>
      </c>
      <c r="Q281">
        <f>IF(AND(L281=1,M281&lt;5,H281="клиент",ISNUMBER(I281),I281&lt;=Вводные!$B$4),1,0)</f>
        <v>0.0</v>
      </c>
      <c r="R281" t="str">
        <f>IF(A281="","",IF(NOT(ISNUMBER(A281)),"дата не распознана",IF(OR(B281="",C281="",NOT(ISNUMBER(D281)),E281="",H281="",NOT(ISNUMBER(I281))),"пустое поле",IF(COUNTIF(Сводка!$A$16:$A$18,C281)=0,"неизвестный канал",IF(COUNTIF(Сводка!$A$5:$A$9,E281)=0,"неизвестный этап",IF(AND(H281&lt;&gt;"мы",H281&lt;&gt;"клиент"),"последним написал: мы или клиент",IF(D281&lt;0,"время ответа меньше нуля",IF(I281&lt;A281,"последнее сообщение раньше первого",IF(E281="Оплачено",IF(OR(NOT(ISNUMBER(F281)),NOT(ISNUMBER(G281))),"нет даты или суммы оплаты",IF(F281&lt;A281,"оплата раньше первого сообщения","")),IF(OR(F281&lt;&gt;"",G281&lt;&gt;""),"оплата указана, а этап не «Оплачено»",""))))))))))</f>
        <v/>
      </c>
      <c r="S281">
        <f>IF(R281="",0,1)</f>
        <v>0.0</v>
      </c>
    </row>
    <row r="282">
      <c r="A282" s="2" t="n"/>
      <c r="B282" s="3" t="n"/>
      <c r="C282" s="3" t="n"/>
      <c r="D282" s="3" t="n"/>
      <c r="E282" s="3" t="n"/>
      <c r="F282" s="2" t="n"/>
      <c r="G282" s="3" t="n"/>
      <c r="H282" s="3" t="n"/>
      <c r="I282" s="2" t="n"/>
      <c r="J282" s="3" t="n"/>
      <c r="K282">
        <f>IF(AND(ISNUMBER(A282),A282&gt;=Вводные!$B$3,A282&lt;=Вводные!$B$4),1,0)</f>
        <v>0.0</v>
      </c>
      <c r="L282">
        <f>IF(AND(K282=1,B282&lt;&gt;"",COUNTIFS(B$2:B282,B282,K$2:K282,1)=1),1,0)</f>
        <v>0.0</v>
      </c>
      <c r="M282">
        <f>IF(OR(L282=0,COUNTIF(Сводка!$A$5:$A$9,E282)=0),0,IF(AND(E282="Оплачено",ISNUMBER(F282),F282&gt;Вводные!$B$4),4,MATCH(E282,Сводка!$A$5:$A$9,0)))</f>
        <v>0.0</v>
      </c>
      <c r="N282">
        <f>IF(M282=5,1,0)</f>
        <v>0.0</v>
      </c>
      <c r="O282" t="str">
        <f>IF(L282=0,"",IF(D282&lt;=Вводные!$B$7,"быстро","медленно"))</f>
        <v/>
      </c>
      <c r="P282">
        <f>IF(AND(L282=1,M282&lt;5,H282="мы",ISNUMBER(I282),I282&lt;=Вводные!$B$4-Вводные!$B$5,I282&gt;=Вводные!$B$4-Вводные!$B$6),1,0)</f>
        <v>0.0</v>
      </c>
      <c r="Q282">
        <f>IF(AND(L282=1,M282&lt;5,H282="клиент",ISNUMBER(I282),I282&lt;=Вводные!$B$4),1,0)</f>
        <v>0.0</v>
      </c>
      <c r="R282" t="str">
        <f>IF(A282="","",IF(NOT(ISNUMBER(A282)),"дата не распознана",IF(OR(B282="",C282="",NOT(ISNUMBER(D282)),E282="",H282="",NOT(ISNUMBER(I282))),"пустое поле",IF(COUNTIF(Сводка!$A$16:$A$18,C282)=0,"неизвестный канал",IF(COUNTIF(Сводка!$A$5:$A$9,E282)=0,"неизвестный этап",IF(AND(H282&lt;&gt;"мы",H282&lt;&gt;"клиент"),"последним написал: мы или клиент",IF(D282&lt;0,"время ответа меньше нуля",IF(I282&lt;A282,"последнее сообщение раньше первого",IF(E282="Оплачено",IF(OR(NOT(ISNUMBER(F282)),NOT(ISNUMBER(G282))),"нет даты или суммы оплаты",IF(F282&lt;A282,"оплата раньше первого сообщения","")),IF(OR(F282&lt;&gt;"",G282&lt;&gt;""),"оплата указана, а этап не «Оплачено»",""))))))))))</f>
        <v/>
      </c>
      <c r="S282">
        <f>IF(R282="",0,1)</f>
        <v>0.0</v>
      </c>
    </row>
    <row r="283">
      <c r="A283" s="2" t="n"/>
      <c r="B283" s="3" t="n"/>
      <c r="C283" s="3" t="n"/>
      <c r="D283" s="3" t="n"/>
      <c r="E283" s="3" t="n"/>
      <c r="F283" s="2" t="n"/>
      <c r="G283" s="3" t="n"/>
      <c r="H283" s="3" t="n"/>
      <c r="I283" s="2" t="n"/>
      <c r="J283" s="3" t="n"/>
      <c r="K283">
        <f>IF(AND(ISNUMBER(A283),A283&gt;=Вводные!$B$3,A283&lt;=Вводные!$B$4),1,0)</f>
        <v>0.0</v>
      </c>
      <c r="L283">
        <f>IF(AND(K283=1,B283&lt;&gt;"",COUNTIFS(B$2:B283,B283,K$2:K283,1)=1),1,0)</f>
        <v>0.0</v>
      </c>
      <c r="M283">
        <f>IF(OR(L283=0,COUNTIF(Сводка!$A$5:$A$9,E283)=0),0,IF(AND(E283="Оплачено",ISNUMBER(F283),F283&gt;Вводные!$B$4),4,MATCH(E283,Сводка!$A$5:$A$9,0)))</f>
        <v>0.0</v>
      </c>
      <c r="N283">
        <f>IF(M283=5,1,0)</f>
        <v>0.0</v>
      </c>
      <c r="O283" t="str">
        <f>IF(L283=0,"",IF(D283&lt;=Вводные!$B$7,"быстро","медленно"))</f>
        <v/>
      </c>
      <c r="P283">
        <f>IF(AND(L283=1,M283&lt;5,H283="мы",ISNUMBER(I283),I283&lt;=Вводные!$B$4-Вводные!$B$5,I283&gt;=Вводные!$B$4-Вводные!$B$6),1,0)</f>
        <v>0.0</v>
      </c>
      <c r="Q283">
        <f>IF(AND(L283=1,M283&lt;5,H283="клиент",ISNUMBER(I283),I283&lt;=Вводные!$B$4),1,0)</f>
        <v>0.0</v>
      </c>
      <c r="R283" t="str">
        <f>IF(A283="","",IF(NOT(ISNUMBER(A283)),"дата не распознана",IF(OR(B283="",C283="",NOT(ISNUMBER(D283)),E283="",H283="",NOT(ISNUMBER(I283))),"пустое поле",IF(COUNTIF(Сводка!$A$16:$A$18,C283)=0,"неизвестный канал",IF(COUNTIF(Сводка!$A$5:$A$9,E283)=0,"неизвестный этап",IF(AND(H283&lt;&gt;"мы",H283&lt;&gt;"клиент"),"последним написал: мы или клиент",IF(D283&lt;0,"время ответа меньше нуля",IF(I283&lt;A283,"последнее сообщение раньше первого",IF(E283="Оплачено",IF(OR(NOT(ISNUMBER(F283)),NOT(ISNUMBER(G283))),"нет даты или суммы оплаты",IF(F283&lt;A283,"оплата раньше первого сообщения","")),IF(OR(F283&lt;&gt;"",G283&lt;&gt;""),"оплата указана, а этап не «Оплачено»",""))))))))))</f>
        <v/>
      </c>
      <c r="S283">
        <f>IF(R283="",0,1)</f>
        <v>0.0</v>
      </c>
    </row>
    <row r="284">
      <c r="A284" s="2" t="n"/>
      <c r="B284" s="3" t="n"/>
      <c r="C284" s="3" t="n"/>
      <c r="D284" s="3" t="n"/>
      <c r="E284" s="3" t="n"/>
      <c r="F284" s="2" t="n"/>
      <c r="G284" s="3" t="n"/>
      <c r="H284" s="3" t="n"/>
      <c r="I284" s="2" t="n"/>
      <c r="J284" s="3" t="n"/>
      <c r="K284">
        <f>IF(AND(ISNUMBER(A284),A284&gt;=Вводные!$B$3,A284&lt;=Вводные!$B$4),1,0)</f>
        <v>0.0</v>
      </c>
      <c r="L284">
        <f>IF(AND(K284=1,B284&lt;&gt;"",COUNTIFS(B$2:B284,B284,K$2:K284,1)=1),1,0)</f>
        <v>0.0</v>
      </c>
      <c r="M284">
        <f>IF(OR(L284=0,COUNTIF(Сводка!$A$5:$A$9,E284)=0),0,IF(AND(E284="Оплачено",ISNUMBER(F284),F284&gt;Вводные!$B$4),4,MATCH(E284,Сводка!$A$5:$A$9,0)))</f>
        <v>0.0</v>
      </c>
      <c r="N284">
        <f>IF(M284=5,1,0)</f>
        <v>0.0</v>
      </c>
      <c r="O284" t="str">
        <f>IF(L284=0,"",IF(D284&lt;=Вводные!$B$7,"быстро","медленно"))</f>
        <v/>
      </c>
      <c r="P284">
        <f>IF(AND(L284=1,M284&lt;5,H284="мы",ISNUMBER(I284),I284&lt;=Вводные!$B$4-Вводные!$B$5,I284&gt;=Вводные!$B$4-Вводные!$B$6),1,0)</f>
        <v>0.0</v>
      </c>
      <c r="Q284">
        <f>IF(AND(L284=1,M284&lt;5,H284="клиент",ISNUMBER(I284),I284&lt;=Вводные!$B$4),1,0)</f>
        <v>0.0</v>
      </c>
      <c r="R284" t="str">
        <f>IF(A284="","",IF(NOT(ISNUMBER(A284)),"дата не распознана",IF(OR(B284="",C284="",NOT(ISNUMBER(D284)),E284="",H284="",NOT(ISNUMBER(I284))),"пустое поле",IF(COUNTIF(Сводка!$A$16:$A$18,C284)=0,"неизвестный канал",IF(COUNTIF(Сводка!$A$5:$A$9,E284)=0,"неизвестный этап",IF(AND(H284&lt;&gt;"мы",H284&lt;&gt;"клиент"),"последним написал: мы или клиент",IF(D284&lt;0,"время ответа меньше нуля",IF(I284&lt;A284,"последнее сообщение раньше первого",IF(E284="Оплачено",IF(OR(NOT(ISNUMBER(F284)),NOT(ISNUMBER(G284))),"нет даты или суммы оплаты",IF(F284&lt;A284,"оплата раньше первого сообщения","")),IF(OR(F284&lt;&gt;"",G284&lt;&gt;""),"оплата указана, а этап не «Оплачено»",""))))))))))</f>
        <v/>
      </c>
      <c r="S284">
        <f>IF(R284="",0,1)</f>
        <v>0.0</v>
      </c>
    </row>
    <row r="285">
      <c r="A285" s="2" t="n"/>
      <c r="B285" s="3" t="n"/>
      <c r="C285" s="3" t="n"/>
      <c r="D285" s="3" t="n"/>
      <c r="E285" s="3" t="n"/>
      <c r="F285" s="2" t="n"/>
      <c r="G285" s="3" t="n"/>
      <c r="H285" s="3" t="n"/>
      <c r="I285" s="2" t="n"/>
      <c r="J285" s="3" t="n"/>
      <c r="K285">
        <f>IF(AND(ISNUMBER(A285),A285&gt;=Вводные!$B$3,A285&lt;=Вводные!$B$4),1,0)</f>
        <v>0.0</v>
      </c>
      <c r="L285">
        <f>IF(AND(K285=1,B285&lt;&gt;"",COUNTIFS(B$2:B285,B285,K$2:K285,1)=1),1,0)</f>
        <v>0.0</v>
      </c>
      <c r="M285">
        <f>IF(OR(L285=0,COUNTIF(Сводка!$A$5:$A$9,E285)=0),0,IF(AND(E285="Оплачено",ISNUMBER(F285),F285&gt;Вводные!$B$4),4,MATCH(E285,Сводка!$A$5:$A$9,0)))</f>
        <v>0.0</v>
      </c>
      <c r="N285">
        <f>IF(M285=5,1,0)</f>
        <v>0.0</v>
      </c>
      <c r="O285" t="str">
        <f>IF(L285=0,"",IF(D285&lt;=Вводные!$B$7,"быстро","медленно"))</f>
        <v/>
      </c>
      <c r="P285">
        <f>IF(AND(L285=1,M285&lt;5,H285="мы",ISNUMBER(I285),I285&lt;=Вводные!$B$4-Вводные!$B$5,I285&gt;=Вводные!$B$4-Вводные!$B$6),1,0)</f>
        <v>0.0</v>
      </c>
      <c r="Q285">
        <f>IF(AND(L285=1,M285&lt;5,H285="клиент",ISNUMBER(I285),I285&lt;=Вводные!$B$4),1,0)</f>
        <v>0.0</v>
      </c>
      <c r="R285" t="str">
        <f>IF(A285="","",IF(NOT(ISNUMBER(A285)),"дата не распознана",IF(OR(B285="",C285="",NOT(ISNUMBER(D285)),E285="",H285="",NOT(ISNUMBER(I285))),"пустое поле",IF(COUNTIF(Сводка!$A$16:$A$18,C285)=0,"неизвестный канал",IF(COUNTIF(Сводка!$A$5:$A$9,E285)=0,"неизвестный этап",IF(AND(H285&lt;&gt;"мы",H285&lt;&gt;"клиент"),"последним написал: мы или клиент",IF(D285&lt;0,"время ответа меньше нуля",IF(I285&lt;A285,"последнее сообщение раньше первого",IF(E285="Оплачено",IF(OR(NOT(ISNUMBER(F285)),NOT(ISNUMBER(G285))),"нет даты или суммы оплаты",IF(F285&lt;A285,"оплата раньше первого сообщения","")),IF(OR(F285&lt;&gt;"",G285&lt;&gt;""),"оплата указана, а этап не «Оплачено»",""))))))))))</f>
        <v/>
      </c>
      <c r="S285">
        <f>IF(R285="",0,1)</f>
        <v>0.0</v>
      </c>
    </row>
    <row r="286">
      <c r="A286" s="2" t="n"/>
      <c r="B286" s="3" t="n"/>
      <c r="C286" s="3" t="n"/>
      <c r="D286" s="3" t="n"/>
      <c r="E286" s="3" t="n"/>
      <c r="F286" s="2" t="n"/>
      <c r="G286" s="3" t="n"/>
      <c r="H286" s="3" t="n"/>
      <c r="I286" s="2" t="n"/>
      <c r="J286" s="3" t="n"/>
      <c r="K286">
        <f>IF(AND(ISNUMBER(A286),A286&gt;=Вводные!$B$3,A286&lt;=Вводные!$B$4),1,0)</f>
        <v>0.0</v>
      </c>
      <c r="L286">
        <f>IF(AND(K286=1,B286&lt;&gt;"",COUNTIFS(B$2:B286,B286,K$2:K286,1)=1),1,0)</f>
        <v>0.0</v>
      </c>
      <c r="M286">
        <f>IF(OR(L286=0,COUNTIF(Сводка!$A$5:$A$9,E286)=0),0,IF(AND(E286="Оплачено",ISNUMBER(F286),F286&gt;Вводные!$B$4),4,MATCH(E286,Сводка!$A$5:$A$9,0)))</f>
        <v>0.0</v>
      </c>
      <c r="N286">
        <f>IF(M286=5,1,0)</f>
        <v>0.0</v>
      </c>
      <c r="O286" t="str">
        <f>IF(L286=0,"",IF(D286&lt;=Вводные!$B$7,"быстро","медленно"))</f>
        <v/>
      </c>
      <c r="P286">
        <f>IF(AND(L286=1,M286&lt;5,H286="мы",ISNUMBER(I286),I286&lt;=Вводные!$B$4-Вводные!$B$5,I286&gt;=Вводные!$B$4-Вводные!$B$6),1,0)</f>
        <v>0.0</v>
      </c>
      <c r="Q286">
        <f>IF(AND(L286=1,M286&lt;5,H286="клиент",ISNUMBER(I286),I286&lt;=Вводные!$B$4),1,0)</f>
        <v>0.0</v>
      </c>
      <c r="R286" t="str">
        <f>IF(A286="","",IF(NOT(ISNUMBER(A286)),"дата не распознана",IF(OR(B286="",C286="",NOT(ISNUMBER(D286)),E286="",H286="",NOT(ISNUMBER(I286))),"пустое поле",IF(COUNTIF(Сводка!$A$16:$A$18,C286)=0,"неизвестный канал",IF(COUNTIF(Сводка!$A$5:$A$9,E286)=0,"неизвестный этап",IF(AND(H286&lt;&gt;"мы",H286&lt;&gt;"клиент"),"последним написал: мы или клиент",IF(D286&lt;0,"время ответа меньше нуля",IF(I286&lt;A286,"последнее сообщение раньше первого",IF(E286="Оплачено",IF(OR(NOT(ISNUMBER(F286)),NOT(ISNUMBER(G286))),"нет даты или суммы оплаты",IF(F286&lt;A286,"оплата раньше первого сообщения","")),IF(OR(F286&lt;&gt;"",G286&lt;&gt;""),"оплата указана, а этап не «Оплачено»",""))))))))))</f>
        <v/>
      </c>
      <c r="S286">
        <f>IF(R286="",0,1)</f>
        <v>0.0</v>
      </c>
    </row>
    <row r="287">
      <c r="A287" s="2" t="n"/>
      <c r="B287" s="3" t="n"/>
      <c r="C287" s="3" t="n"/>
      <c r="D287" s="3" t="n"/>
      <c r="E287" s="3" t="n"/>
      <c r="F287" s="2" t="n"/>
      <c r="G287" s="3" t="n"/>
      <c r="H287" s="3" t="n"/>
      <c r="I287" s="2" t="n"/>
      <c r="J287" s="3" t="n"/>
      <c r="K287">
        <f>IF(AND(ISNUMBER(A287),A287&gt;=Вводные!$B$3,A287&lt;=Вводные!$B$4),1,0)</f>
        <v>0.0</v>
      </c>
      <c r="L287">
        <f>IF(AND(K287=1,B287&lt;&gt;"",COUNTIFS(B$2:B287,B287,K$2:K287,1)=1),1,0)</f>
        <v>0.0</v>
      </c>
      <c r="M287">
        <f>IF(OR(L287=0,COUNTIF(Сводка!$A$5:$A$9,E287)=0),0,IF(AND(E287="Оплачено",ISNUMBER(F287),F287&gt;Вводные!$B$4),4,MATCH(E287,Сводка!$A$5:$A$9,0)))</f>
        <v>0.0</v>
      </c>
      <c r="N287">
        <f>IF(M287=5,1,0)</f>
        <v>0.0</v>
      </c>
      <c r="O287" t="str">
        <f>IF(L287=0,"",IF(D287&lt;=Вводные!$B$7,"быстро","медленно"))</f>
        <v/>
      </c>
      <c r="P287">
        <f>IF(AND(L287=1,M287&lt;5,H287="мы",ISNUMBER(I287),I287&lt;=Вводные!$B$4-Вводные!$B$5,I287&gt;=Вводные!$B$4-Вводные!$B$6),1,0)</f>
        <v>0.0</v>
      </c>
      <c r="Q287">
        <f>IF(AND(L287=1,M287&lt;5,H287="клиент",ISNUMBER(I287),I287&lt;=Вводные!$B$4),1,0)</f>
        <v>0.0</v>
      </c>
      <c r="R287" t="str">
        <f>IF(A287="","",IF(NOT(ISNUMBER(A287)),"дата не распознана",IF(OR(B287="",C287="",NOT(ISNUMBER(D287)),E287="",H287="",NOT(ISNUMBER(I287))),"пустое поле",IF(COUNTIF(Сводка!$A$16:$A$18,C287)=0,"неизвестный канал",IF(COUNTIF(Сводка!$A$5:$A$9,E287)=0,"неизвестный этап",IF(AND(H287&lt;&gt;"мы",H287&lt;&gt;"клиент"),"последним написал: мы или клиент",IF(D287&lt;0,"время ответа меньше нуля",IF(I287&lt;A287,"последнее сообщение раньше первого",IF(E287="Оплачено",IF(OR(NOT(ISNUMBER(F287)),NOT(ISNUMBER(G287))),"нет даты или суммы оплаты",IF(F287&lt;A287,"оплата раньше первого сообщения","")),IF(OR(F287&lt;&gt;"",G287&lt;&gt;""),"оплата указана, а этап не «Оплачено»",""))))))))))</f>
        <v/>
      </c>
      <c r="S287">
        <f>IF(R287="",0,1)</f>
        <v>0.0</v>
      </c>
    </row>
    <row r="288">
      <c r="A288" s="2" t="n"/>
      <c r="B288" s="3" t="n"/>
      <c r="C288" s="3" t="n"/>
      <c r="D288" s="3" t="n"/>
      <c r="E288" s="3" t="n"/>
      <c r="F288" s="2" t="n"/>
      <c r="G288" s="3" t="n"/>
      <c r="H288" s="3" t="n"/>
      <c r="I288" s="2" t="n"/>
      <c r="J288" s="3" t="n"/>
      <c r="K288">
        <f>IF(AND(ISNUMBER(A288),A288&gt;=Вводные!$B$3,A288&lt;=Вводные!$B$4),1,0)</f>
        <v>0.0</v>
      </c>
      <c r="L288">
        <f>IF(AND(K288=1,B288&lt;&gt;"",COUNTIFS(B$2:B288,B288,K$2:K288,1)=1),1,0)</f>
        <v>0.0</v>
      </c>
      <c r="M288">
        <f>IF(OR(L288=0,COUNTIF(Сводка!$A$5:$A$9,E288)=0),0,IF(AND(E288="Оплачено",ISNUMBER(F288),F288&gt;Вводные!$B$4),4,MATCH(E288,Сводка!$A$5:$A$9,0)))</f>
        <v>0.0</v>
      </c>
      <c r="N288">
        <f>IF(M288=5,1,0)</f>
        <v>0.0</v>
      </c>
      <c r="O288" t="str">
        <f>IF(L288=0,"",IF(D288&lt;=Вводные!$B$7,"быстро","медленно"))</f>
        <v/>
      </c>
      <c r="P288">
        <f>IF(AND(L288=1,M288&lt;5,H288="мы",ISNUMBER(I288),I288&lt;=Вводные!$B$4-Вводные!$B$5,I288&gt;=Вводные!$B$4-Вводные!$B$6),1,0)</f>
        <v>0.0</v>
      </c>
      <c r="Q288">
        <f>IF(AND(L288=1,M288&lt;5,H288="клиент",ISNUMBER(I288),I288&lt;=Вводные!$B$4),1,0)</f>
        <v>0.0</v>
      </c>
      <c r="R288" t="str">
        <f>IF(A288="","",IF(NOT(ISNUMBER(A288)),"дата не распознана",IF(OR(B288="",C288="",NOT(ISNUMBER(D288)),E288="",H288="",NOT(ISNUMBER(I288))),"пустое поле",IF(COUNTIF(Сводка!$A$16:$A$18,C288)=0,"неизвестный канал",IF(COUNTIF(Сводка!$A$5:$A$9,E288)=0,"неизвестный этап",IF(AND(H288&lt;&gt;"мы",H288&lt;&gt;"клиент"),"последним написал: мы или клиент",IF(D288&lt;0,"время ответа меньше нуля",IF(I288&lt;A288,"последнее сообщение раньше первого",IF(E288="Оплачено",IF(OR(NOT(ISNUMBER(F288)),NOT(ISNUMBER(G288))),"нет даты или суммы оплаты",IF(F288&lt;A288,"оплата раньше первого сообщения","")),IF(OR(F288&lt;&gt;"",G288&lt;&gt;""),"оплата указана, а этап не «Оплачено»",""))))))))))</f>
        <v/>
      </c>
      <c r="S288">
        <f>IF(R288="",0,1)</f>
        <v>0.0</v>
      </c>
    </row>
    <row r="289">
      <c r="A289" s="2" t="n"/>
      <c r="B289" s="3" t="n"/>
      <c r="C289" s="3" t="n"/>
      <c r="D289" s="3" t="n"/>
      <c r="E289" s="3" t="n"/>
      <c r="F289" s="2" t="n"/>
      <c r="G289" s="3" t="n"/>
      <c r="H289" s="3" t="n"/>
      <c r="I289" s="2" t="n"/>
      <c r="J289" s="3" t="n"/>
      <c r="K289">
        <f>IF(AND(ISNUMBER(A289),A289&gt;=Вводные!$B$3,A289&lt;=Вводные!$B$4),1,0)</f>
        <v>0.0</v>
      </c>
      <c r="L289">
        <f>IF(AND(K289=1,B289&lt;&gt;"",COUNTIFS(B$2:B289,B289,K$2:K289,1)=1),1,0)</f>
        <v>0.0</v>
      </c>
      <c r="M289">
        <f>IF(OR(L289=0,COUNTIF(Сводка!$A$5:$A$9,E289)=0),0,IF(AND(E289="Оплачено",ISNUMBER(F289),F289&gt;Вводные!$B$4),4,MATCH(E289,Сводка!$A$5:$A$9,0)))</f>
        <v>0.0</v>
      </c>
      <c r="N289">
        <f>IF(M289=5,1,0)</f>
        <v>0.0</v>
      </c>
      <c r="O289" t="str">
        <f>IF(L289=0,"",IF(D289&lt;=Вводные!$B$7,"быстро","медленно"))</f>
        <v/>
      </c>
      <c r="P289">
        <f>IF(AND(L289=1,M289&lt;5,H289="мы",ISNUMBER(I289),I289&lt;=Вводные!$B$4-Вводные!$B$5,I289&gt;=Вводные!$B$4-Вводные!$B$6),1,0)</f>
        <v>0.0</v>
      </c>
      <c r="Q289">
        <f>IF(AND(L289=1,M289&lt;5,H289="клиент",ISNUMBER(I289),I289&lt;=Вводные!$B$4),1,0)</f>
        <v>0.0</v>
      </c>
      <c r="R289" t="str">
        <f>IF(A289="","",IF(NOT(ISNUMBER(A289)),"дата не распознана",IF(OR(B289="",C289="",NOT(ISNUMBER(D289)),E289="",H289="",NOT(ISNUMBER(I289))),"пустое поле",IF(COUNTIF(Сводка!$A$16:$A$18,C289)=0,"неизвестный канал",IF(COUNTIF(Сводка!$A$5:$A$9,E289)=0,"неизвестный этап",IF(AND(H289&lt;&gt;"мы",H289&lt;&gt;"клиент"),"последним написал: мы или клиент",IF(D289&lt;0,"время ответа меньше нуля",IF(I289&lt;A289,"последнее сообщение раньше первого",IF(E289="Оплачено",IF(OR(NOT(ISNUMBER(F289)),NOT(ISNUMBER(G289))),"нет даты или суммы оплаты",IF(F289&lt;A289,"оплата раньше первого сообщения","")),IF(OR(F289&lt;&gt;"",G289&lt;&gt;""),"оплата указана, а этап не «Оплачено»",""))))))))))</f>
        <v/>
      </c>
      <c r="S289">
        <f>IF(R289="",0,1)</f>
        <v>0.0</v>
      </c>
    </row>
    <row r="290">
      <c r="A290" s="2" t="n"/>
      <c r="B290" s="3" t="n"/>
      <c r="C290" s="3" t="n"/>
      <c r="D290" s="3" t="n"/>
      <c r="E290" s="3" t="n"/>
      <c r="F290" s="2" t="n"/>
      <c r="G290" s="3" t="n"/>
      <c r="H290" s="3" t="n"/>
      <c r="I290" s="2" t="n"/>
      <c r="J290" s="3" t="n"/>
      <c r="K290">
        <f>IF(AND(ISNUMBER(A290),A290&gt;=Вводные!$B$3,A290&lt;=Вводные!$B$4),1,0)</f>
        <v>0.0</v>
      </c>
      <c r="L290">
        <f>IF(AND(K290=1,B290&lt;&gt;"",COUNTIFS(B$2:B290,B290,K$2:K290,1)=1),1,0)</f>
        <v>0.0</v>
      </c>
      <c r="M290">
        <f>IF(OR(L290=0,COUNTIF(Сводка!$A$5:$A$9,E290)=0),0,IF(AND(E290="Оплачено",ISNUMBER(F290),F290&gt;Вводные!$B$4),4,MATCH(E290,Сводка!$A$5:$A$9,0)))</f>
        <v>0.0</v>
      </c>
      <c r="N290">
        <f>IF(M290=5,1,0)</f>
        <v>0.0</v>
      </c>
      <c r="O290" t="str">
        <f>IF(L290=0,"",IF(D290&lt;=Вводные!$B$7,"быстро","медленно"))</f>
        <v/>
      </c>
      <c r="P290">
        <f>IF(AND(L290=1,M290&lt;5,H290="мы",ISNUMBER(I290),I290&lt;=Вводные!$B$4-Вводные!$B$5,I290&gt;=Вводные!$B$4-Вводные!$B$6),1,0)</f>
        <v>0.0</v>
      </c>
      <c r="Q290">
        <f>IF(AND(L290=1,M290&lt;5,H290="клиент",ISNUMBER(I290),I290&lt;=Вводные!$B$4),1,0)</f>
        <v>0.0</v>
      </c>
      <c r="R290" t="str">
        <f>IF(A290="","",IF(NOT(ISNUMBER(A290)),"дата не распознана",IF(OR(B290="",C290="",NOT(ISNUMBER(D290)),E290="",H290="",NOT(ISNUMBER(I290))),"пустое поле",IF(COUNTIF(Сводка!$A$16:$A$18,C290)=0,"неизвестный канал",IF(COUNTIF(Сводка!$A$5:$A$9,E290)=0,"неизвестный этап",IF(AND(H290&lt;&gt;"мы",H290&lt;&gt;"клиент"),"последним написал: мы или клиент",IF(D290&lt;0,"время ответа меньше нуля",IF(I290&lt;A290,"последнее сообщение раньше первого",IF(E290="Оплачено",IF(OR(NOT(ISNUMBER(F290)),NOT(ISNUMBER(G290))),"нет даты или суммы оплаты",IF(F290&lt;A290,"оплата раньше первого сообщения","")),IF(OR(F290&lt;&gt;"",G290&lt;&gt;""),"оплата указана, а этап не «Оплачено»",""))))))))))</f>
        <v/>
      </c>
      <c r="S290">
        <f>IF(R290="",0,1)</f>
        <v>0.0</v>
      </c>
    </row>
    <row r="291">
      <c r="A291" s="2" t="n"/>
      <c r="B291" s="3" t="n"/>
      <c r="C291" s="3" t="n"/>
      <c r="D291" s="3" t="n"/>
      <c r="E291" s="3" t="n"/>
      <c r="F291" s="2" t="n"/>
      <c r="G291" s="3" t="n"/>
      <c r="H291" s="3" t="n"/>
      <c r="I291" s="2" t="n"/>
      <c r="J291" s="3" t="n"/>
      <c r="K291">
        <f>IF(AND(ISNUMBER(A291),A291&gt;=Вводные!$B$3,A291&lt;=Вводные!$B$4),1,0)</f>
        <v>0.0</v>
      </c>
      <c r="L291">
        <f>IF(AND(K291=1,B291&lt;&gt;"",COUNTIFS(B$2:B291,B291,K$2:K291,1)=1),1,0)</f>
        <v>0.0</v>
      </c>
      <c r="M291">
        <f>IF(OR(L291=0,COUNTIF(Сводка!$A$5:$A$9,E291)=0),0,IF(AND(E291="Оплачено",ISNUMBER(F291),F291&gt;Вводные!$B$4),4,MATCH(E291,Сводка!$A$5:$A$9,0)))</f>
        <v>0.0</v>
      </c>
      <c r="N291">
        <f>IF(M291=5,1,0)</f>
        <v>0.0</v>
      </c>
      <c r="O291" t="str">
        <f>IF(L291=0,"",IF(D291&lt;=Вводные!$B$7,"быстро","медленно"))</f>
        <v/>
      </c>
      <c r="P291">
        <f>IF(AND(L291=1,M291&lt;5,H291="мы",ISNUMBER(I291),I291&lt;=Вводные!$B$4-Вводные!$B$5,I291&gt;=Вводные!$B$4-Вводные!$B$6),1,0)</f>
        <v>0.0</v>
      </c>
      <c r="Q291">
        <f>IF(AND(L291=1,M291&lt;5,H291="клиент",ISNUMBER(I291),I291&lt;=Вводные!$B$4),1,0)</f>
        <v>0.0</v>
      </c>
      <c r="R291" t="str">
        <f>IF(A291="","",IF(NOT(ISNUMBER(A291)),"дата не распознана",IF(OR(B291="",C291="",NOT(ISNUMBER(D291)),E291="",H291="",NOT(ISNUMBER(I291))),"пустое поле",IF(COUNTIF(Сводка!$A$16:$A$18,C291)=0,"неизвестный канал",IF(COUNTIF(Сводка!$A$5:$A$9,E291)=0,"неизвестный этап",IF(AND(H291&lt;&gt;"мы",H291&lt;&gt;"клиент"),"последним написал: мы или клиент",IF(D291&lt;0,"время ответа меньше нуля",IF(I291&lt;A291,"последнее сообщение раньше первого",IF(E291="Оплачено",IF(OR(NOT(ISNUMBER(F291)),NOT(ISNUMBER(G291))),"нет даты или суммы оплаты",IF(F291&lt;A291,"оплата раньше первого сообщения","")),IF(OR(F291&lt;&gt;"",G291&lt;&gt;""),"оплата указана, а этап не «Оплачено»",""))))))))))</f>
        <v/>
      </c>
      <c r="S291">
        <f>IF(R291="",0,1)</f>
        <v>0.0</v>
      </c>
    </row>
    <row r="292">
      <c r="A292" s="2" t="n"/>
      <c r="B292" s="3" t="n"/>
      <c r="C292" s="3" t="n"/>
      <c r="D292" s="3" t="n"/>
      <c r="E292" s="3" t="n"/>
      <c r="F292" s="2" t="n"/>
      <c r="G292" s="3" t="n"/>
      <c r="H292" s="3" t="n"/>
      <c r="I292" s="2" t="n"/>
      <c r="J292" s="3" t="n"/>
      <c r="K292">
        <f>IF(AND(ISNUMBER(A292),A292&gt;=Вводные!$B$3,A292&lt;=Вводные!$B$4),1,0)</f>
        <v>0.0</v>
      </c>
      <c r="L292">
        <f>IF(AND(K292=1,B292&lt;&gt;"",COUNTIFS(B$2:B292,B292,K$2:K292,1)=1),1,0)</f>
        <v>0.0</v>
      </c>
      <c r="M292">
        <f>IF(OR(L292=0,COUNTIF(Сводка!$A$5:$A$9,E292)=0),0,IF(AND(E292="Оплачено",ISNUMBER(F292),F292&gt;Вводные!$B$4),4,MATCH(E292,Сводка!$A$5:$A$9,0)))</f>
        <v>0.0</v>
      </c>
      <c r="N292">
        <f>IF(M292=5,1,0)</f>
        <v>0.0</v>
      </c>
      <c r="O292" t="str">
        <f>IF(L292=0,"",IF(D292&lt;=Вводные!$B$7,"быстро","медленно"))</f>
        <v/>
      </c>
      <c r="P292">
        <f>IF(AND(L292=1,M292&lt;5,H292="мы",ISNUMBER(I292),I292&lt;=Вводные!$B$4-Вводные!$B$5,I292&gt;=Вводные!$B$4-Вводные!$B$6),1,0)</f>
        <v>0.0</v>
      </c>
      <c r="Q292">
        <f>IF(AND(L292=1,M292&lt;5,H292="клиент",ISNUMBER(I292),I292&lt;=Вводные!$B$4),1,0)</f>
        <v>0.0</v>
      </c>
      <c r="R292" t="str">
        <f>IF(A292="","",IF(NOT(ISNUMBER(A292)),"дата не распознана",IF(OR(B292="",C292="",NOT(ISNUMBER(D292)),E292="",H292="",NOT(ISNUMBER(I292))),"пустое поле",IF(COUNTIF(Сводка!$A$16:$A$18,C292)=0,"неизвестный канал",IF(COUNTIF(Сводка!$A$5:$A$9,E292)=0,"неизвестный этап",IF(AND(H292&lt;&gt;"мы",H292&lt;&gt;"клиент"),"последним написал: мы или клиент",IF(D292&lt;0,"время ответа меньше нуля",IF(I292&lt;A292,"последнее сообщение раньше первого",IF(E292="Оплачено",IF(OR(NOT(ISNUMBER(F292)),NOT(ISNUMBER(G292))),"нет даты или суммы оплаты",IF(F292&lt;A292,"оплата раньше первого сообщения","")),IF(OR(F292&lt;&gt;"",G292&lt;&gt;""),"оплата указана, а этап не «Оплачено»",""))))))))))</f>
        <v/>
      </c>
      <c r="S292">
        <f>IF(R292="",0,1)</f>
        <v>0.0</v>
      </c>
    </row>
    <row r="293">
      <c r="A293" s="2" t="n"/>
      <c r="B293" s="3" t="n"/>
      <c r="C293" s="3" t="n"/>
      <c r="D293" s="3" t="n"/>
      <c r="E293" s="3" t="n"/>
      <c r="F293" s="2" t="n"/>
      <c r="G293" s="3" t="n"/>
      <c r="H293" s="3" t="n"/>
      <c r="I293" s="2" t="n"/>
      <c r="J293" s="3" t="n"/>
      <c r="K293">
        <f>IF(AND(ISNUMBER(A293),A293&gt;=Вводные!$B$3,A293&lt;=Вводные!$B$4),1,0)</f>
        <v>0.0</v>
      </c>
      <c r="L293">
        <f>IF(AND(K293=1,B293&lt;&gt;"",COUNTIFS(B$2:B293,B293,K$2:K293,1)=1),1,0)</f>
        <v>0.0</v>
      </c>
      <c r="M293">
        <f>IF(OR(L293=0,COUNTIF(Сводка!$A$5:$A$9,E293)=0),0,IF(AND(E293="Оплачено",ISNUMBER(F293),F293&gt;Вводные!$B$4),4,MATCH(E293,Сводка!$A$5:$A$9,0)))</f>
        <v>0.0</v>
      </c>
      <c r="N293">
        <f>IF(M293=5,1,0)</f>
        <v>0.0</v>
      </c>
      <c r="O293" t="str">
        <f>IF(L293=0,"",IF(D293&lt;=Вводные!$B$7,"быстро","медленно"))</f>
        <v/>
      </c>
      <c r="P293">
        <f>IF(AND(L293=1,M293&lt;5,H293="мы",ISNUMBER(I293),I293&lt;=Вводные!$B$4-Вводные!$B$5,I293&gt;=Вводные!$B$4-Вводные!$B$6),1,0)</f>
        <v>0.0</v>
      </c>
      <c r="Q293">
        <f>IF(AND(L293=1,M293&lt;5,H293="клиент",ISNUMBER(I293),I293&lt;=Вводные!$B$4),1,0)</f>
        <v>0.0</v>
      </c>
      <c r="R293" t="str">
        <f>IF(A293="","",IF(NOT(ISNUMBER(A293)),"дата не распознана",IF(OR(B293="",C293="",NOT(ISNUMBER(D293)),E293="",H293="",NOT(ISNUMBER(I293))),"пустое поле",IF(COUNTIF(Сводка!$A$16:$A$18,C293)=0,"неизвестный канал",IF(COUNTIF(Сводка!$A$5:$A$9,E293)=0,"неизвестный этап",IF(AND(H293&lt;&gt;"мы",H293&lt;&gt;"клиент"),"последним написал: мы или клиент",IF(D293&lt;0,"время ответа меньше нуля",IF(I293&lt;A293,"последнее сообщение раньше первого",IF(E293="Оплачено",IF(OR(NOT(ISNUMBER(F293)),NOT(ISNUMBER(G293))),"нет даты или суммы оплаты",IF(F293&lt;A293,"оплата раньше первого сообщения","")),IF(OR(F293&lt;&gt;"",G293&lt;&gt;""),"оплата указана, а этап не «Оплачено»",""))))))))))</f>
        <v/>
      </c>
      <c r="S293">
        <f>IF(R293="",0,1)</f>
        <v>0.0</v>
      </c>
    </row>
    <row r="294">
      <c r="A294" s="2" t="n"/>
      <c r="B294" s="3" t="n"/>
      <c r="C294" s="3" t="n"/>
      <c r="D294" s="3" t="n"/>
      <c r="E294" s="3" t="n"/>
      <c r="F294" s="2" t="n"/>
      <c r="G294" s="3" t="n"/>
      <c r="H294" s="3" t="n"/>
      <c r="I294" s="2" t="n"/>
      <c r="J294" s="3" t="n"/>
      <c r="K294">
        <f>IF(AND(ISNUMBER(A294),A294&gt;=Вводные!$B$3,A294&lt;=Вводные!$B$4),1,0)</f>
        <v>0.0</v>
      </c>
      <c r="L294">
        <f>IF(AND(K294=1,B294&lt;&gt;"",COUNTIFS(B$2:B294,B294,K$2:K294,1)=1),1,0)</f>
        <v>0.0</v>
      </c>
      <c r="M294">
        <f>IF(OR(L294=0,COUNTIF(Сводка!$A$5:$A$9,E294)=0),0,IF(AND(E294="Оплачено",ISNUMBER(F294),F294&gt;Вводные!$B$4),4,MATCH(E294,Сводка!$A$5:$A$9,0)))</f>
        <v>0.0</v>
      </c>
      <c r="N294">
        <f>IF(M294=5,1,0)</f>
        <v>0.0</v>
      </c>
      <c r="O294" t="str">
        <f>IF(L294=0,"",IF(D294&lt;=Вводные!$B$7,"быстро","медленно"))</f>
        <v/>
      </c>
      <c r="P294">
        <f>IF(AND(L294=1,M294&lt;5,H294="мы",ISNUMBER(I294),I294&lt;=Вводные!$B$4-Вводные!$B$5,I294&gt;=Вводные!$B$4-Вводные!$B$6),1,0)</f>
        <v>0.0</v>
      </c>
      <c r="Q294">
        <f>IF(AND(L294=1,M294&lt;5,H294="клиент",ISNUMBER(I294),I294&lt;=Вводные!$B$4),1,0)</f>
        <v>0.0</v>
      </c>
      <c r="R294" t="str">
        <f>IF(A294="","",IF(NOT(ISNUMBER(A294)),"дата не распознана",IF(OR(B294="",C294="",NOT(ISNUMBER(D294)),E294="",H294="",NOT(ISNUMBER(I294))),"пустое поле",IF(COUNTIF(Сводка!$A$16:$A$18,C294)=0,"неизвестный канал",IF(COUNTIF(Сводка!$A$5:$A$9,E294)=0,"неизвестный этап",IF(AND(H294&lt;&gt;"мы",H294&lt;&gt;"клиент"),"последним написал: мы или клиент",IF(D294&lt;0,"время ответа меньше нуля",IF(I294&lt;A294,"последнее сообщение раньше первого",IF(E294="Оплачено",IF(OR(NOT(ISNUMBER(F294)),NOT(ISNUMBER(G294))),"нет даты или суммы оплаты",IF(F294&lt;A294,"оплата раньше первого сообщения","")),IF(OR(F294&lt;&gt;"",G294&lt;&gt;""),"оплата указана, а этап не «Оплачено»",""))))))))))</f>
        <v/>
      </c>
      <c r="S294">
        <f>IF(R294="",0,1)</f>
        <v>0.0</v>
      </c>
    </row>
    <row r="295">
      <c r="A295" s="2" t="n"/>
      <c r="B295" s="3" t="n"/>
      <c r="C295" s="3" t="n"/>
      <c r="D295" s="3" t="n"/>
      <c r="E295" s="3" t="n"/>
      <c r="F295" s="2" t="n"/>
      <c r="G295" s="3" t="n"/>
      <c r="H295" s="3" t="n"/>
      <c r="I295" s="2" t="n"/>
      <c r="J295" s="3" t="n"/>
      <c r="K295">
        <f>IF(AND(ISNUMBER(A295),A295&gt;=Вводные!$B$3,A295&lt;=Вводные!$B$4),1,0)</f>
        <v>0.0</v>
      </c>
      <c r="L295">
        <f>IF(AND(K295=1,B295&lt;&gt;"",COUNTIFS(B$2:B295,B295,K$2:K295,1)=1),1,0)</f>
        <v>0.0</v>
      </c>
      <c r="M295">
        <f>IF(OR(L295=0,COUNTIF(Сводка!$A$5:$A$9,E295)=0),0,IF(AND(E295="Оплачено",ISNUMBER(F295),F295&gt;Вводные!$B$4),4,MATCH(E295,Сводка!$A$5:$A$9,0)))</f>
        <v>0.0</v>
      </c>
      <c r="N295">
        <f>IF(M295=5,1,0)</f>
        <v>0.0</v>
      </c>
      <c r="O295" t="str">
        <f>IF(L295=0,"",IF(D295&lt;=Вводные!$B$7,"быстро","медленно"))</f>
        <v/>
      </c>
      <c r="P295">
        <f>IF(AND(L295=1,M295&lt;5,H295="мы",ISNUMBER(I295),I295&lt;=Вводные!$B$4-Вводные!$B$5,I295&gt;=Вводные!$B$4-Вводные!$B$6),1,0)</f>
        <v>0.0</v>
      </c>
      <c r="Q295">
        <f>IF(AND(L295=1,M295&lt;5,H295="клиент",ISNUMBER(I295),I295&lt;=Вводные!$B$4),1,0)</f>
        <v>0.0</v>
      </c>
      <c r="R295" t="str">
        <f>IF(A295="","",IF(NOT(ISNUMBER(A295)),"дата не распознана",IF(OR(B295="",C295="",NOT(ISNUMBER(D295)),E295="",H295="",NOT(ISNUMBER(I295))),"пустое поле",IF(COUNTIF(Сводка!$A$16:$A$18,C295)=0,"неизвестный канал",IF(COUNTIF(Сводка!$A$5:$A$9,E295)=0,"неизвестный этап",IF(AND(H295&lt;&gt;"мы",H295&lt;&gt;"клиент"),"последним написал: мы или клиент",IF(D295&lt;0,"время ответа меньше нуля",IF(I295&lt;A295,"последнее сообщение раньше первого",IF(E295="Оплачено",IF(OR(NOT(ISNUMBER(F295)),NOT(ISNUMBER(G295))),"нет даты или суммы оплаты",IF(F295&lt;A295,"оплата раньше первого сообщения","")),IF(OR(F295&lt;&gt;"",G295&lt;&gt;""),"оплата указана, а этап не «Оплачено»",""))))))))))</f>
        <v/>
      </c>
      <c r="S295">
        <f>IF(R295="",0,1)</f>
        <v>0.0</v>
      </c>
    </row>
    <row r="296">
      <c r="A296" s="2" t="n"/>
      <c r="B296" s="3" t="n"/>
      <c r="C296" s="3" t="n"/>
      <c r="D296" s="3" t="n"/>
      <c r="E296" s="3" t="n"/>
      <c r="F296" s="2" t="n"/>
      <c r="G296" s="3" t="n"/>
      <c r="H296" s="3" t="n"/>
      <c r="I296" s="2" t="n"/>
      <c r="J296" s="3" t="n"/>
      <c r="K296">
        <f>IF(AND(ISNUMBER(A296),A296&gt;=Вводные!$B$3,A296&lt;=Вводные!$B$4),1,0)</f>
        <v>0.0</v>
      </c>
      <c r="L296">
        <f>IF(AND(K296=1,B296&lt;&gt;"",COUNTIFS(B$2:B296,B296,K$2:K296,1)=1),1,0)</f>
        <v>0.0</v>
      </c>
      <c r="M296">
        <f>IF(OR(L296=0,COUNTIF(Сводка!$A$5:$A$9,E296)=0),0,IF(AND(E296="Оплачено",ISNUMBER(F296),F296&gt;Вводные!$B$4),4,MATCH(E296,Сводка!$A$5:$A$9,0)))</f>
        <v>0.0</v>
      </c>
      <c r="N296">
        <f>IF(M296=5,1,0)</f>
        <v>0.0</v>
      </c>
      <c r="O296" t="str">
        <f>IF(L296=0,"",IF(D296&lt;=Вводные!$B$7,"быстро","медленно"))</f>
        <v/>
      </c>
      <c r="P296">
        <f>IF(AND(L296=1,M296&lt;5,H296="мы",ISNUMBER(I296),I296&lt;=Вводные!$B$4-Вводные!$B$5,I296&gt;=Вводные!$B$4-Вводные!$B$6),1,0)</f>
        <v>0.0</v>
      </c>
      <c r="Q296">
        <f>IF(AND(L296=1,M296&lt;5,H296="клиент",ISNUMBER(I296),I296&lt;=Вводные!$B$4),1,0)</f>
        <v>0.0</v>
      </c>
      <c r="R296" t="str">
        <f>IF(A296="","",IF(NOT(ISNUMBER(A296)),"дата не распознана",IF(OR(B296="",C296="",NOT(ISNUMBER(D296)),E296="",H296="",NOT(ISNUMBER(I296))),"пустое поле",IF(COUNTIF(Сводка!$A$16:$A$18,C296)=0,"неизвестный канал",IF(COUNTIF(Сводка!$A$5:$A$9,E296)=0,"неизвестный этап",IF(AND(H296&lt;&gt;"мы",H296&lt;&gt;"клиент"),"последним написал: мы или клиент",IF(D296&lt;0,"время ответа меньше нуля",IF(I296&lt;A296,"последнее сообщение раньше первого",IF(E296="Оплачено",IF(OR(NOT(ISNUMBER(F296)),NOT(ISNUMBER(G296))),"нет даты или суммы оплаты",IF(F296&lt;A296,"оплата раньше первого сообщения","")),IF(OR(F296&lt;&gt;"",G296&lt;&gt;""),"оплата указана, а этап не «Оплачено»",""))))))))))</f>
        <v/>
      </c>
      <c r="S296">
        <f>IF(R296="",0,1)</f>
        <v>0.0</v>
      </c>
    </row>
    <row r="297">
      <c r="A297" s="2" t="n"/>
      <c r="B297" s="3" t="n"/>
      <c r="C297" s="3" t="n"/>
      <c r="D297" s="3" t="n"/>
      <c r="E297" s="3" t="n"/>
      <c r="F297" s="2" t="n"/>
      <c r="G297" s="3" t="n"/>
      <c r="H297" s="3" t="n"/>
      <c r="I297" s="2" t="n"/>
      <c r="J297" s="3" t="n"/>
      <c r="K297">
        <f>IF(AND(ISNUMBER(A297),A297&gt;=Вводные!$B$3,A297&lt;=Вводные!$B$4),1,0)</f>
        <v>0.0</v>
      </c>
      <c r="L297">
        <f>IF(AND(K297=1,B297&lt;&gt;"",COUNTIFS(B$2:B297,B297,K$2:K297,1)=1),1,0)</f>
        <v>0.0</v>
      </c>
      <c r="M297">
        <f>IF(OR(L297=0,COUNTIF(Сводка!$A$5:$A$9,E297)=0),0,IF(AND(E297="Оплачено",ISNUMBER(F297),F297&gt;Вводные!$B$4),4,MATCH(E297,Сводка!$A$5:$A$9,0)))</f>
        <v>0.0</v>
      </c>
      <c r="N297">
        <f>IF(M297=5,1,0)</f>
        <v>0.0</v>
      </c>
      <c r="O297" t="str">
        <f>IF(L297=0,"",IF(D297&lt;=Вводные!$B$7,"быстро","медленно"))</f>
        <v/>
      </c>
      <c r="P297">
        <f>IF(AND(L297=1,M297&lt;5,H297="мы",ISNUMBER(I297),I297&lt;=Вводные!$B$4-Вводные!$B$5,I297&gt;=Вводные!$B$4-Вводные!$B$6),1,0)</f>
        <v>0.0</v>
      </c>
      <c r="Q297">
        <f>IF(AND(L297=1,M297&lt;5,H297="клиент",ISNUMBER(I297),I297&lt;=Вводные!$B$4),1,0)</f>
        <v>0.0</v>
      </c>
      <c r="R297" t="str">
        <f>IF(A297="","",IF(NOT(ISNUMBER(A297)),"дата не распознана",IF(OR(B297="",C297="",NOT(ISNUMBER(D297)),E297="",H297="",NOT(ISNUMBER(I297))),"пустое поле",IF(COUNTIF(Сводка!$A$16:$A$18,C297)=0,"неизвестный канал",IF(COUNTIF(Сводка!$A$5:$A$9,E297)=0,"неизвестный этап",IF(AND(H297&lt;&gt;"мы",H297&lt;&gt;"клиент"),"последним написал: мы или клиент",IF(D297&lt;0,"время ответа меньше нуля",IF(I297&lt;A297,"последнее сообщение раньше первого",IF(E297="Оплачено",IF(OR(NOT(ISNUMBER(F297)),NOT(ISNUMBER(G297))),"нет даты или суммы оплаты",IF(F297&lt;A297,"оплата раньше первого сообщения","")),IF(OR(F297&lt;&gt;"",G297&lt;&gt;""),"оплата указана, а этап не «Оплачено»",""))))))))))</f>
        <v/>
      </c>
      <c r="S297">
        <f>IF(R297="",0,1)</f>
        <v>0.0</v>
      </c>
    </row>
    <row r="298">
      <c r="A298" s="2" t="n"/>
      <c r="B298" s="3" t="n"/>
      <c r="C298" s="3" t="n"/>
      <c r="D298" s="3" t="n"/>
      <c r="E298" s="3" t="n"/>
      <c r="F298" s="2" t="n"/>
      <c r="G298" s="3" t="n"/>
      <c r="H298" s="3" t="n"/>
      <c r="I298" s="2" t="n"/>
      <c r="J298" s="3" t="n"/>
      <c r="K298">
        <f>IF(AND(ISNUMBER(A298),A298&gt;=Вводные!$B$3,A298&lt;=Вводные!$B$4),1,0)</f>
        <v>0.0</v>
      </c>
      <c r="L298">
        <f>IF(AND(K298=1,B298&lt;&gt;"",COUNTIFS(B$2:B298,B298,K$2:K298,1)=1),1,0)</f>
        <v>0.0</v>
      </c>
      <c r="M298">
        <f>IF(OR(L298=0,COUNTIF(Сводка!$A$5:$A$9,E298)=0),0,IF(AND(E298="Оплачено",ISNUMBER(F298),F298&gt;Вводные!$B$4),4,MATCH(E298,Сводка!$A$5:$A$9,0)))</f>
        <v>0.0</v>
      </c>
      <c r="N298">
        <f>IF(M298=5,1,0)</f>
        <v>0.0</v>
      </c>
      <c r="O298" t="str">
        <f>IF(L298=0,"",IF(D298&lt;=Вводные!$B$7,"быстро","медленно"))</f>
        <v/>
      </c>
      <c r="P298">
        <f>IF(AND(L298=1,M298&lt;5,H298="мы",ISNUMBER(I298),I298&lt;=Вводные!$B$4-Вводные!$B$5,I298&gt;=Вводные!$B$4-Вводные!$B$6),1,0)</f>
        <v>0.0</v>
      </c>
      <c r="Q298">
        <f>IF(AND(L298=1,M298&lt;5,H298="клиент",ISNUMBER(I298),I298&lt;=Вводные!$B$4),1,0)</f>
        <v>0.0</v>
      </c>
      <c r="R298" t="str">
        <f>IF(A298="","",IF(NOT(ISNUMBER(A298)),"дата не распознана",IF(OR(B298="",C298="",NOT(ISNUMBER(D298)),E298="",H298="",NOT(ISNUMBER(I298))),"пустое поле",IF(COUNTIF(Сводка!$A$16:$A$18,C298)=0,"неизвестный канал",IF(COUNTIF(Сводка!$A$5:$A$9,E298)=0,"неизвестный этап",IF(AND(H298&lt;&gt;"мы",H298&lt;&gt;"клиент"),"последним написал: мы или клиент",IF(D298&lt;0,"время ответа меньше нуля",IF(I298&lt;A298,"последнее сообщение раньше первого",IF(E298="Оплачено",IF(OR(NOT(ISNUMBER(F298)),NOT(ISNUMBER(G298))),"нет даты или суммы оплаты",IF(F298&lt;A298,"оплата раньше первого сообщения","")),IF(OR(F298&lt;&gt;"",G298&lt;&gt;""),"оплата указана, а этап не «Оплачено»",""))))))))))</f>
        <v/>
      </c>
      <c r="S298">
        <f>IF(R298="",0,1)</f>
        <v>0.0</v>
      </c>
    </row>
    <row r="299">
      <c r="A299" s="2" t="n"/>
      <c r="B299" s="3" t="n"/>
      <c r="C299" s="3" t="n"/>
      <c r="D299" s="3" t="n"/>
      <c r="E299" s="3" t="n"/>
      <c r="F299" s="2" t="n"/>
      <c r="G299" s="3" t="n"/>
      <c r="H299" s="3" t="n"/>
      <c r="I299" s="2" t="n"/>
      <c r="J299" s="3" t="n"/>
      <c r="K299">
        <f>IF(AND(ISNUMBER(A299),A299&gt;=Вводные!$B$3,A299&lt;=Вводные!$B$4),1,0)</f>
        <v>0.0</v>
      </c>
      <c r="L299">
        <f>IF(AND(K299=1,B299&lt;&gt;"",COUNTIFS(B$2:B299,B299,K$2:K299,1)=1),1,0)</f>
        <v>0.0</v>
      </c>
      <c r="M299">
        <f>IF(OR(L299=0,COUNTIF(Сводка!$A$5:$A$9,E299)=0),0,IF(AND(E299="Оплачено",ISNUMBER(F299),F299&gt;Вводные!$B$4),4,MATCH(E299,Сводка!$A$5:$A$9,0)))</f>
        <v>0.0</v>
      </c>
      <c r="N299">
        <f>IF(M299=5,1,0)</f>
        <v>0.0</v>
      </c>
      <c r="O299" t="str">
        <f>IF(L299=0,"",IF(D299&lt;=Вводные!$B$7,"быстро","медленно"))</f>
        <v/>
      </c>
      <c r="P299">
        <f>IF(AND(L299=1,M299&lt;5,H299="мы",ISNUMBER(I299),I299&lt;=Вводные!$B$4-Вводные!$B$5,I299&gt;=Вводные!$B$4-Вводные!$B$6),1,0)</f>
        <v>0.0</v>
      </c>
      <c r="Q299">
        <f>IF(AND(L299=1,M299&lt;5,H299="клиент",ISNUMBER(I299),I299&lt;=Вводные!$B$4),1,0)</f>
        <v>0.0</v>
      </c>
      <c r="R299" t="str">
        <f>IF(A299="","",IF(NOT(ISNUMBER(A299)),"дата не распознана",IF(OR(B299="",C299="",NOT(ISNUMBER(D299)),E299="",H299="",NOT(ISNUMBER(I299))),"пустое поле",IF(COUNTIF(Сводка!$A$16:$A$18,C299)=0,"неизвестный канал",IF(COUNTIF(Сводка!$A$5:$A$9,E299)=0,"неизвестный этап",IF(AND(H299&lt;&gt;"мы",H299&lt;&gt;"клиент"),"последним написал: мы или клиент",IF(D299&lt;0,"время ответа меньше нуля",IF(I299&lt;A299,"последнее сообщение раньше первого",IF(E299="Оплачено",IF(OR(NOT(ISNUMBER(F299)),NOT(ISNUMBER(G299))),"нет даты или суммы оплаты",IF(F299&lt;A299,"оплата раньше первого сообщения","")),IF(OR(F299&lt;&gt;"",G299&lt;&gt;""),"оплата указана, а этап не «Оплачено»",""))))))))))</f>
        <v/>
      </c>
      <c r="S299">
        <f>IF(R299="",0,1)</f>
        <v>0.0</v>
      </c>
    </row>
    <row r="300">
      <c r="A300" s="2" t="n"/>
      <c r="B300" s="3" t="n"/>
      <c r="C300" s="3" t="n"/>
      <c r="D300" s="3" t="n"/>
      <c r="E300" s="3" t="n"/>
      <c r="F300" s="2" t="n"/>
      <c r="G300" s="3" t="n"/>
      <c r="H300" s="3" t="n"/>
      <c r="I300" s="2" t="n"/>
      <c r="J300" s="3" t="n"/>
      <c r="K300">
        <f>IF(AND(ISNUMBER(A300),A300&gt;=Вводные!$B$3,A300&lt;=Вводные!$B$4),1,0)</f>
        <v>0.0</v>
      </c>
      <c r="L300">
        <f>IF(AND(K300=1,B300&lt;&gt;"",COUNTIFS(B$2:B300,B300,K$2:K300,1)=1),1,0)</f>
        <v>0.0</v>
      </c>
      <c r="M300">
        <f>IF(OR(L300=0,COUNTIF(Сводка!$A$5:$A$9,E300)=0),0,IF(AND(E300="Оплачено",ISNUMBER(F300),F300&gt;Вводные!$B$4),4,MATCH(E300,Сводка!$A$5:$A$9,0)))</f>
        <v>0.0</v>
      </c>
      <c r="N300">
        <f>IF(M300=5,1,0)</f>
        <v>0.0</v>
      </c>
      <c r="O300" t="str">
        <f>IF(L300=0,"",IF(D300&lt;=Вводные!$B$7,"быстро","медленно"))</f>
        <v/>
      </c>
      <c r="P300">
        <f>IF(AND(L300=1,M300&lt;5,H300="мы",ISNUMBER(I300),I300&lt;=Вводные!$B$4-Вводные!$B$5,I300&gt;=Вводные!$B$4-Вводные!$B$6),1,0)</f>
        <v>0.0</v>
      </c>
      <c r="Q300">
        <f>IF(AND(L300=1,M300&lt;5,H300="клиент",ISNUMBER(I300),I300&lt;=Вводные!$B$4),1,0)</f>
        <v>0.0</v>
      </c>
      <c r="R300" t="str">
        <f>IF(A300="","",IF(NOT(ISNUMBER(A300)),"дата не распознана",IF(OR(B300="",C300="",NOT(ISNUMBER(D300)),E300="",H300="",NOT(ISNUMBER(I300))),"пустое поле",IF(COUNTIF(Сводка!$A$16:$A$18,C300)=0,"неизвестный канал",IF(COUNTIF(Сводка!$A$5:$A$9,E300)=0,"неизвестный этап",IF(AND(H300&lt;&gt;"мы",H300&lt;&gt;"клиент"),"последним написал: мы или клиент",IF(D300&lt;0,"время ответа меньше нуля",IF(I300&lt;A300,"последнее сообщение раньше первого",IF(E300="Оплачено",IF(OR(NOT(ISNUMBER(F300)),NOT(ISNUMBER(G300))),"нет даты или суммы оплаты",IF(F300&lt;A300,"оплата раньше первого сообщения","")),IF(OR(F300&lt;&gt;"",G300&lt;&gt;""),"оплата указана, а этап не «Оплачено»",""))))))))))</f>
        <v/>
      </c>
      <c r="S300">
        <f>IF(R300="",0,1)</f>
        <v>0.0</v>
      </c>
    </row>
    <row r="301">
      <c r="A301" s="2" t="n"/>
      <c r="B301" s="3" t="n"/>
      <c r="C301" s="3" t="n"/>
      <c r="D301" s="3" t="n"/>
      <c r="E301" s="3" t="n"/>
      <c r="F301" s="2" t="n"/>
      <c r="G301" s="3" t="n"/>
      <c r="H301" s="3" t="n"/>
      <c r="I301" s="2" t="n"/>
      <c r="J301" s="3" t="n"/>
      <c r="K301">
        <f>IF(AND(ISNUMBER(A301),A301&gt;=Вводные!$B$3,A301&lt;=Вводные!$B$4),1,0)</f>
        <v>0.0</v>
      </c>
      <c r="L301">
        <f>IF(AND(K301=1,B301&lt;&gt;"",COUNTIFS(B$2:B301,B301,K$2:K301,1)=1),1,0)</f>
        <v>0.0</v>
      </c>
      <c r="M301">
        <f>IF(OR(L301=0,COUNTIF(Сводка!$A$5:$A$9,E301)=0),0,IF(AND(E301="Оплачено",ISNUMBER(F301),F301&gt;Вводные!$B$4),4,MATCH(E301,Сводка!$A$5:$A$9,0)))</f>
        <v>0.0</v>
      </c>
      <c r="N301">
        <f>IF(M301=5,1,0)</f>
        <v>0.0</v>
      </c>
      <c r="O301" t="str">
        <f>IF(L301=0,"",IF(D301&lt;=Вводные!$B$7,"быстро","медленно"))</f>
        <v/>
      </c>
      <c r="P301">
        <f>IF(AND(L301=1,M301&lt;5,H301="мы",ISNUMBER(I301),I301&lt;=Вводные!$B$4-Вводные!$B$5,I301&gt;=Вводные!$B$4-Вводные!$B$6),1,0)</f>
        <v>0.0</v>
      </c>
      <c r="Q301">
        <f>IF(AND(L301=1,M301&lt;5,H301="клиент",ISNUMBER(I301),I301&lt;=Вводные!$B$4),1,0)</f>
        <v>0.0</v>
      </c>
      <c r="R301" t="str">
        <f>IF(A301="","",IF(NOT(ISNUMBER(A301)),"дата не распознана",IF(OR(B301="",C301="",NOT(ISNUMBER(D301)),E301="",H301="",NOT(ISNUMBER(I301))),"пустое поле",IF(COUNTIF(Сводка!$A$16:$A$18,C301)=0,"неизвестный канал",IF(COUNTIF(Сводка!$A$5:$A$9,E301)=0,"неизвестный этап",IF(AND(H301&lt;&gt;"мы",H301&lt;&gt;"клиент"),"последним написал: мы или клиент",IF(D301&lt;0,"время ответа меньше нуля",IF(I301&lt;A301,"последнее сообщение раньше первого",IF(E301="Оплачено",IF(OR(NOT(ISNUMBER(F301)),NOT(ISNUMBER(G301))),"нет даты или суммы оплаты",IF(F301&lt;A301,"оплата раньше первого сообщения","")),IF(OR(F301&lt;&gt;"",G301&lt;&gt;""),"оплата указана, а этап не «Оплачено»",""))))))))))</f>
        <v/>
      </c>
      <c r="S301">
        <f>IF(R301="",0,1)</f>
        <v>0.0</v>
      </c>
    </row>
  </sheetData>
  <dataValidations count="3">
    <dataValidation sqref="C2:C301" showDropDown="0" showInputMessage="0" showErrorMessage="0" allowBlank="1" type="list">
      <formula1>"Telegram,ВКонтакте,Авито"</formula1>
    </dataValidation>
    <dataValidation sqref="E2:E301" showDropDown="0" showInputMessage="0" showErrorMessage="0" allowBlank="1" type="list">
      <formula1>"Ответили,Уточнили задачу,Предложение с ценой,Ссылка на оплату,Оплачено"</formula1>
    </dataValidation>
    <dataValidation sqref="H2:H301" showDropDown="0" showInputMessage="0" showErrorMessage="0" allowBlank="1" type="list">
      <formula1>"мы,клиент"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52" customWidth="1" min="1" max="1"/>
    <col width="30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Сводка переписок за период</t>
        </is>
      </c>
    </row>
    <row r="2">
      <c r="A2" t="inlineStr">
        <is>
          <t>Состояние журнала</t>
        </is>
      </c>
      <c r="B2" t="str">
        <f>IF(SUM(Переписки!S2:S301)&gt;0,"Исправьте журнал: строк с ошибкой "&amp;SUM(Переписки!S2:S301),IF(OR(NOT(ISNUMBER(Вводные!B3)),NOT(ISNUMBER(Вводные!B4)),Вводные!B4&lt;Вводные!B3),"Исправьте вводные: даты периода","Журнал заполнен"))</f>
        <v>Журнал заполнен</v>
      </c>
    </row>
    <row r="4">
      <c r="A4" s="1" t="inlineStr">
        <is>
          <t>Этап</t>
        </is>
      </c>
      <c r="B4" s="1" t="inlineStr">
        <is>
          <t>Дошли до этапа</t>
        </is>
      </c>
      <c r="C4" s="1" t="inlineStr">
        <is>
          <t>Доля от предыдущего</t>
        </is>
      </c>
      <c r="D4" s="1" t="inlineStr">
        <is>
          <t>Доля от всех переписок</t>
        </is>
      </c>
    </row>
    <row r="5">
      <c r="A5" t="inlineStr">
        <is>
          <t>Ответили</t>
        </is>
      </c>
      <c r="B5">
        <f>COUNTIF(Переписки!$M$2:$M$301,"&gt;=1")</f>
        <v>40.0</v>
      </c>
      <c r="C5" s="5" t="inlineStr">
        <is>
          <t>н/д</t>
        </is>
      </c>
      <c r="D5" s="5">
        <f>IF($B$5=0,"н/д",B5/$B$5)</f>
        <v>1.0</v>
      </c>
    </row>
    <row r="6">
      <c r="A6" t="inlineStr">
        <is>
          <t>Уточнили задачу</t>
        </is>
      </c>
      <c r="B6">
        <f>COUNTIF(Переписки!$M$2:$M$301,"&gt;=2")</f>
        <v>30.0</v>
      </c>
      <c r="C6" s="5">
        <f>IF(B5=0,"н/д",B6/B5)</f>
        <v>0.75</v>
      </c>
      <c r="D6" s="5">
        <f>IF($B$5=0,"н/д",B6/$B$5)</f>
        <v>0.75</v>
      </c>
    </row>
    <row r="7">
      <c r="A7" t="inlineStr">
        <is>
          <t>Предложение с ценой</t>
        </is>
      </c>
      <c r="B7">
        <f>COUNTIF(Переписки!$M$2:$M$301,"&gt;=3")</f>
        <v>26.0</v>
      </c>
      <c r="C7" s="5">
        <f>IF(B6=0,"н/д",B7/B6)</f>
        <v>0.8666666666666667</v>
      </c>
      <c r="D7" s="5">
        <f>IF($B$5=0,"н/д",B7/$B$5)</f>
        <v>0.65</v>
      </c>
    </row>
    <row r="8">
      <c r="A8" t="inlineStr">
        <is>
          <t>Ссылка на оплату</t>
        </is>
      </c>
      <c r="B8">
        <f>COUNTIF(Переписки!$M$2:$M$301,"&gt;=4")</f>
        <v>14.0</v>
      </c>
      <c r="C8" s="5">
        <f>IF(B7=0,"н/д",B8/B7)</f>
        <v>0.5384615384615384</v>
      </c>
      <c r="D8" s="5">
        <f>IF($B$5=0,"н/д",B8/$B$5)</f>
        <v>0.35</v>
      </c>
    </row>
    <row r="9">
      <c r="A9" t="inlineStr">
        <is>
          <t>Оплачено</t>
        </is>
      </c>
      <c r="B9">
        <f>COUNTIF(Переписки!$M$2:$M$301,"&gt;=5")</f>
        <v>11.0</v>
      </c>
      <c r="C9" s="5">
        <f>IF(B8=0,"н/д",B9/B8)</f>
        <v>0.7857142857142857</v>
      </c>
      <c r="D9" s="5">
        <f>IF($B$5=0,"н/д",B9/$B$5)</f>
        <v>0.275</v>
      </c>
    </row>
    <row r="11">
      <c r="A11" s="1" t="inlineStr">
        <is>
          <t>Скорость первого ответа</t>
        </is>
      </c>
      <c r="B11" s="1" t="inlineStr">
        <is>
          <t>Переписок</t>
        </is>
      </c>
      <c r="C11" s="1" t="inlineStr">
        <is>
          <t>Оплатили</t>
        </is>
      </c>
      <c r="D11" s="1" t="inlineStr">
        <is>
          <t>Доля оплат</t>
        </is>
      </c>
    </row>
    <row r="12">
      <c r="A12" t="inlineStr">
        <is>
          <t>быстро</t>
        </is>
      </c>
      <c r="B12">
        <f>COUNTIF(Переписки!$O$2:$O$301,"быстро")</f>
        <v>24.0</v>
      </c>
      <c r="C12" s="5">
        <f>SUMIFS(Переписки!$N$2:$N$301,Переписки!$O$2:$O$301,"быстро")</f>
        <v>9.0</v>
      </c>
      <c r="D12" s="5">
        <f>IF(B12=0,"н/д",C12/B12)</f>
        <v>0.375</v>
      </c>
    </row>
    <row r="13">
      <c r="A13" t="inlineStr">
        <is>
          <t>медленно</t>
        </is>
      </c>
      <c r="B13">
        <f>COUNTIF(Переписки!$O$2:$O$301,"медленно")</f>
        <v>16.0</v>
      </c>
      <c r="C13" s="5">
        <f>SUMIFS(Переписки!$N$2:$N$301,Переписки!$O$2:$O$301,"медленно")</f>
        <v>2.0</v>
      </c>
      <c r="D13" s="5">
        <f>IF(B13=0,"н/д",C13/B13)</f>
        <v>0.125</v>
      </c>
    </row>
    <row r="15">
      <c r="A15" s="1" t="inlineStr">
        <is>
          <t>Канал</t>
        </is>
      </c>
      <c r="B15" s="1" t="inlineStr">
        <is>
          <t>Переписок</t>
        </is>
      </c>
      <c r="C15" s="1" t="inlineStr">
        <is>
          <t>Оплатили</t>
        </is>
      </c>
      <c r="D15" s="1" t="inlineStr">
        <is>
          <t>Доля оплат</t>
        </is>
      </c>
      <c r="E15" s="1" t="inlineStr">
        <is>
          <t>Сумма оплат, ₽</t>
        </is>
      </c>
    </row>
    <row r="16">
      <c r="A16" t="inlineStr">
        <is>
          <t>Telegram</t>
        </is>
      </c>
      <c r="B16">
        <f>COUNTIFS(Переписки!$C$2:$C$301,A16,Переписки!$L$2:$L$301,1)</f>
        <v>21.0</v>
      </c>
      <c r="C16" s="5">
        <f>SUMIFS(Переписки!$N$2:$N$301,Переписки!$C$2:$C$301,A16)</f>
        <v>6.0</v>
      </c>
      <c r="D16" s="5">
        <f>IF(B16=0,"н/д",C16/B16)</f>
        <v>0.2857142857142857</v>
      </c>
      <c r="E16">
        <f>SUMIFS(Переписки!$G$2:$G$301,Переписки!$C$2:$C$301,A16,Переписки!$N$2:$N$301,1)</f>
        <v>31100.0</v>
      </c>
    </row>
    <row r="17">
      <c r="A17" t="inlineStr">
        <is>
          <t>ВКонтакте</t>
        </is>
      </c>
      <c r="B17">
        <f>COUNTIFS(Переписки!$C$2:$C$301,A17,Переписки!$L$2:$L$301,1)</f>
        <v>13.0</v>
      </c>
      <c r="C17" s="5">
        <f>SUMIFS(Переписки!$N$2:$N$301,Переписки!$C$2:$C$301,A17)</f>
        <v>3.0</v>
      </c>
      <c r="D17" s="5">
        <f>IF(B17=0,"н/д",C17/B17)</f>
        <v>0.23076923076923078</v>
      </c>
      <c r="E17">
        <f>SUMIFS(Переписки!$G$2:$G$301,Переписки!$C$2:$C$301,A17,Переписки!$N$2:$N$301,1)</f>
        <v>15500.0</v>
      </c>
    </row>
    <row r="18">
      <c r="A18" t="inlineStr">
        <is>
          <t>Авито</t>
        </is>
      </c>
      <c r="B18">
        <f>COUNTIFS(Переписки!$C$2:$C$301,A18,Переписки!$L$2:$L$301,1)</f>
        <v>6.0</v>
      </c>
      <c r="C18" s="5">
        <f>SUMIFS(Переписки!$N$2:$N$301,Переписки!$C$2:$C$301,A18)</f>
        <v>2.0</v>
      </c>
      <c r="D18" s="5">
        <f>IF(B18=0,"н/д",C18/B18)</f>
        <v>0.3333333333333333</v>
      </c>
      <c r="E18">
        <f>SUMIFS(Переписки!$G$2:$G$301,Переписки!$C$2:$C$301,A18,Переписки!$N$2:$N$301,1)</f>
        <v>7300.0</v>
      </c>
    </row>
    <row r="20">
      <c r="A20" s="1" t="inlineStr">
        <is>
          <t>Итоги</t>
        </is>
      </c>
    </row>
    <row r="21">
      <c r="A21" t="inlineStr">
        <is>
          <t>Сумма оплат по перепискам периода, ₽</t>
        </is>
      </c>
      <c r="B21">
        <f>SUMIFS(Переписки!$G$2:$G$301,Переписки!$N$2:$N$301,1)</f>
        <v>53900.0</v>
      </c>
    </row>
    <row r="22">
      <c r="A22" t="inlineStr">
        <is>
          <t>Средний заказ, ₽</t>
        </is>
      </c>
      <c r="B22">
        <f>IF(B9=0,"н/д",B21/B9)</f>
        <v>4900.0</v>
      </c>
    </row>
    <row r="23">
      <c r="A23" t="inlineStr">
        <is>
          <t>Напомнить сейчас (молчат после нашего сообщения)</t>
        </is>
      </c>
      <c r="B23">
        <f>SUM(Переписки!$P$2:$P$301)</f>
        <v>10.0</v>
      </c>
    </row>
    <row r="24">
      <c r="A24" t="inlineStr">
        <is>
          <t>Ждут нашего ответа</t>
        </is>
      </c>
      <c r="B24">
        <f>SUM(Переписки!$Q$2:$Q$301)</f>
        <v>2.0</v>
      </c>
    </row>
    <row r="26">
      <c r="A26" t="inlineStr">
        <is>
          <t>Узкое место (этап с самой низкой долей от предыдущего)</t>
        </is>
      </c>
      <c r="B26" t="str">
        <f>IF(B2&lt;&gt;"Журнал заполнен",B2,IF(B5&lt;Вводные!B8,"Мало переписок: нужно не меньше "&amp;Вводные!B8,INDEX(A6:A9,MATCH(MIN(C6:C9),C6:C9,0))))</f>
        <v>Ссылка на оплату</v>
      </c>
    </row>
    <row r="27">
      <c r="A27" t="inlineStr">
        <is>
          <t>Что менять в переписке</t>
        </is>
      </c>
      <c r="B27" t="str">
        <f>IF(B2&lt;&gt;"Журнал заполнен",B2,IF(B5&lt;Вводные!B8,"Соберите больше переписок, а пока отвечайте всем, кто ждёт",IF(B26="Уточнили задачу","Клиенты молчат после первого ответа: начинайте с вилки цены и одного вопроса",IF(B26="Предложение с ценой","Задача ясна, но цена не прозвучала: присылайте предложение в тот же день",IF(B26="Ссылка на оплату","После цены нет следующего шага: заканчивайте предложение вопросом о дате и напоминайте через 2 дня","Ссылку получили, но не оплатили: проверьте способ оплаты и срок брони")))))</f>
        <v>После цены нет следующего шага: заканчивайте предложение вопросом о дате и напоминайте через 2 дня</v>
      </c>
    </row>
    <row r="28">
      <c r="A28" t="inlineStr">
        <is>
          <t>Первое действие</t>
        </is>
      </c>
      <c r="B28" t="str">
        <f>IF(B2&lt;&gt;"Журнал заполнен",B2,IF(B24&gt;0,"Ответьте клиентам, которые ждут: "&amp;B24,IF(B23&gt;0,"Напомните о себе: "&amp;B23,"Ждущих и зависших переписок нет")))</f>
        <v>Ответьте клиентам, которые ждут: 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Как пользоваться журналом переписок</t>
        </is>
      </c>
    </row>
    <row r="2">
      <c r="A2" t="inlineStr">
        <is>
          <t>1. На листе «Вводные» укажите начало периода и дату среза. Переписка относится к периоду по дате первого сообщения.</t>
        </is>
      </c>
    </row>
    <row r="3">
      <c r="A3" t="inlineStr">
        <is>
          <t>2. На листе «Переписки» одна строка = одна переписка с клиентом. Заполняйте жёлтые столбцы A–J; столбцы K–S считаются сами.</t>
        </is>
      </c>
    </row>
    <row r="4">
      <c r="A4" t="inlineStr">
        <is>
          <t>3. «Дошли до этапа»: самый дальний этап, до которого дошла переписка: Ответили, Уточнили задачу, Предложение с ценой, Ссылка на оплату, Оплачено.</t>
        </is>
      </c>
    </row>
    <row r="5">
      <c r="A5" t="inlineStr">
        <is>
          <t>4. Если клиент написал повторно в том же периоде, вторая строка не считается новой перепиской. Обновляйте первую строку.</t>
        </is>
      </c>
    </row>
    <row r="6">
      <c r="A6" t="inlineStr">
        <is>
          <t>5. Оплата после даты среза в сводку периода не входит: такая переписка считается дошедшей до ссылки на оплату.</t>
        </is>
      </c>
    </row>
    <row r="7">
      <c r="A7" t="inlineStr">
        <is>
          <t>6. Пустое поле, неизвестный канал или этап, оплата без даты и даты в неверном порядке блокируют выводы на листе «Сводка», пока строку не исправят.</t>
        </is>
      </c>
    </row>
    <row r="8">
      <c r="A8" t="inlineStr">
        <is>
          <t>7. Список каналов меняется в ячейках A16:A18 листа «Сводка».</t>
        </is>
      </c>
    </row>
    <row r="9">
      <c r="A9" t="inlineStr">
        <is>
          <t>Данные в файле учебные: домашняя кондитерская, октябрь 2026. Это не результаты реального бизнеса.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2026-10-29T13:35:35Z</dcterms:created>
  <dcterms:modified xsi:type="dcterms:W3CDTF">2026-10-29T13:35:35Z</dcterms:modified>
</cp:coreProperties>
</file>