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водные" sheetId="1" state="visible" r:id="rId1"/>
    <sheet name="Обращения" sheetId="2" state="visible" r:id="rId2"/>
    <sheet name="Каналы" sheetId="3" state="visible" r:id="rId3"/>
    <sheet name="Как пользоваться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0.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CE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" fontId="0" fillId="2" borderId="0" pivotButton="0" quotePrefix="0" xfId="0"/>
    <xf numFmtId="9" fontId="0" fillId="2" borderId="0" pivotButton="0" quotePrefix="0" xfId="0"/>
    <xf numFmtId="3" fontId="0" fillId="2" borderId="0" pivotButton="0" quotePrefix="0" xfId="0"/>
    <xf numFmtId="165" fontId="0" fillId="2" borderId="0" pivotButton="0" quotePrefix="0" xfId="0"/>
    <xf numFmtId="1" fontId="0" fillId="0" borderId="0" pivotButton="0" quotePrefix="0" xfId="0"/>
    <xf numFmtId="3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2" borderId="0" pivotButton="0" quotePrefix="0" xfId="0"/>
    <xf numFmtId="9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66" customWidth="1" min="1" max="1"/>
    <col width="16" customWidth="1" min="2" max="2"/>
  </cols>
  <sheetData>
    <row r="1">
      <c r="A1" s="1" t="inlineStr">
        <is>
          <t>План первого месяца мастера маникюра. Учебный пример, условные данные</t>
        </is>
      </c>
    </row>
    <row r="2">
      <c r="A2" t="inlineStr">
        <is>
          <t>Персиковые ячейки заполняете вы. Остальное считается само.</t>
        </is>
      </c>
    </row>
    <row r="3">
      <c r="A3" s="2" t="inlineStr">
        <is>
          <t>Вводные</t>
        </is>
      </c>
    </row>
    <row r="4">
      <c r="A4" t="inlineStr">
        <is>
          <t>Рабочих окон в неделю</t>
        </is>
      </c>
      <c r="B4" s="3" t="n">
        <v>20</v>
      </c>
    </row>
    <row r="5">
      <c r="A5" t="inlineStr">
        <is>
          <t>Цикл возврата постоянной клиентки, недель</t>
        </is>
      </c>
      <c r="B5" s="3" t="n">
        <v>3</v>
      </c>
    </row>
    <row r="6">
      <c r="A6" t="inlineStr">
        <is>
          <t>Доля новых, которые становятся постоянными (ориентир)</t>
        </is>
      </c>
      <c r="B6" s="4" t="n">
        <v>0.5</v>
      </c>
    </row>
    <row r="7">
      <c r="A7" t="inlineStr">
        <is>
          <t>Средний чек первого визита, ₽</t>
        </is>
      </c>
      <c r="B7" s="5" t="n">
        <v>1800</v>
      </c>
    </row>
    <row r="8">
      <c r="A8" t="inlineStr">
        <is>
          <t>Материалы и расходники на визит, ₽</t>
        </is>
      </c>
      <c r="B8" s="5" t="n">
        <v>250</v>
      </c>
    </row>
    <row r="9">
      <c r="A9" t="inlineStr">
        <is>
          <t>Доля маржи первого визита, которую готовы отдать за новую клиентку</t>
        </is>
      </c>
      <c r="B9" s="4" t="n">
        <v>0.5</v>
      </c>
    </row>
    <row r="10">
      <c r="A10" t="inlineStr">
        <is>
          <t>Начало месяца</t>
        </is>
      </c>
      <c r="B10" s="6" t="n">
        <v>46296</v>
      </c>
    </row>
    <row r="11">
      <c r="A11" t="inlineStr">
        <is>
          <t>Конец месяца</t>
        </is>
      </c>
      <c r="B11" s="6" t="n">
        <v>46326</v>
      </c>
    </row>
    <row r="12">
      <c r="A12" t="inlineStr">
        <is>
          <t>Минимум обращений для вывода по каналу</t>
        </is>
      </c>
      <c r="B12" s="3" t="n">
        <v>5</v>
      </c>
    </row>
    <row r="13">
      <c r="A13" t="inlineStr">
        <is>
          <t>Порог записи: записались / обращения</t>
        </is>
      </c>
      <c r="B13" s="4" t="n">
        <v>0.5</v>
      </c>
    </row>
    <row r="14">
      <c r="A14" t="inlineStr">
        <is>
          <t>Порог доходимости: пришли / записались (без тех, кого ещё ждём)</t>
        </is>
      </c>
      <c r="B14" s="4" t="n">
        <v>0.8</v>
      </c>
    </row>
    <row r="15">
      <c r="A15" t="inlineStr">
        <is>
          <t>Порог перезаписи: записались снова / пришли</t>
        </is>
      </c>
      <c r="B15" s="4" t="n">
        <v>0.4</v>
      </c>
    </row>
    <row r="17">
      <c r="A17" s="2" t="inlineStr">
        <is>
          <t>Расчёт</t>
        </is>
      </c>
    </row>
    <row r="18">
      <c r="A18" t="inlineStr">
        <is>
          <t>Постоянных клиенток для полной записи</t>
        </is>
      </c>
      <c r="B18" s="7">
        <f>IF(AND(ISNUMBER(B4),ISNUMBER(B5)),IF(AND(B4&gt;0,B5&gt;0),B4*B5,"проверьте окна и цикл"),"проверьте окна и цикл")</f>
        <v>60</v>
      </c>
    </row>
    <row r="19">
      <c r="A19" t="inlineStr">
        <is>
          <t>Новых клиенток нужно до полной записи</t>
        </is>
      </c>
      <c r="B19" s="7">
        <f>IF(NOT(ISNUMBER(B18)),"н/д",IF(AND(ISNUMBER(B6),B6&gt;0,B6&lt;=1),B18/B6,"проверьте долю постоянных"))</f>
        <v>120</v>
      </c>
    </row>
    <row r="20">
      <c r="A20" t="inlineStr">
        <is>
          <t>Маржа первого визита, ₽</t>
        </is>
      </c>
      <c r="B20" s="8">
        <f>IF(AND(ISNUMBER(B7),ISNUMBER(B8)),B7-B8,"заполните чек и материалы")</f>
        <v>1550</v>
      </c>
    </row>
    <row r="21">
      <c r="A21" t="inlineStr">
        <is>
          <t>Допустимая цена новой клиентки, ₽</t>
        </is>
      </c>
      <c r="B21" s="8">
        <f>IF(NOT(ISNUMBER(B20)),"н/д",IF(B20&lt;=0,"маржа не больше нуля: пересмотрите цену",IF(AND(ISNUMBER(B9),B9&gt;=0,B9&lt;=1),B20*B9,"проверьте долю маржи")))</f>
        <v>775</v>
      </c>
    </row>
    <row r="23">
      <c r="A23" s="9" t="inlineStr">
        <is>
          <t>Допустимая цена считается только от первого визита: в первый месяц мастер платит за рекламу из текущих денег и не ждёт, пока клиентка вернётся. Аренда в маржу не входит, она платится и за пустое окно.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22" customWidth="1" min="3" max="3"/>
    <col width="11" customWidth="1" min="4" max="4"/>
    <col width="11" customWidth="1" min="5" max="5"/>
    <col width="9" customWidth="1" min="6" max="6"/>
    <col width="11" customWidth="1" min="7" max="7"/>
    <col width="9" customWidth="1" min="8" max="8"/>
    <col width="9" customWidth="1" min="9" max="9"/>
    <col width="10" customWidth="1" min="10" max="10"/>
    <col width="9" customWidth="1" min="11" max="11"/>
    <col width="9" customWidth="1" min="12" max="12"/>
    <col width="24" customWidth="1" min="13" max="13"/>
    <col width="22" customWidth="1" min="14" max="14"/>
  </cols>
  <sheetData>
    <row r="1">
      <c r="A1" s="10" t="inlineStr">
        <is>
          <t>Дата обращения</t>
        </is>
      </c>
      <c r="B1" s="10" t="inlineStr">
        <is>
          <t>Клиентка (код)</t>
        </is>
      </c>
      <c r="C1" s="10" t="inlineStr">
        <is>
          <t>Канал</t>
        </is>
      </c>
      <c r="D1" s="10" t="inlineStr">
        <is>
          <t>Уже была клиенткой</t>
        </is>
      </c>
      <c r="E1" s="10" t="inlineStr">
        <is>
          <t>Записалась</t>
        </is>
      </c>
      <c r="F1" s="10" t="inlineStr">
        <is>
          <t>Пришла</t>
        </is>
      </c>
      <c r="G1" s="10" t="inlineStr">
        <is>
          <t>Записалась снова</t>
        </is>
      </c>
      <c r="H1" s="10" t="inlineStr">
        <is>
          <t>Строка заполнена</t>
        </is>
      </c>
      <c r="I1" s="10" t="inlineStr">
        <is>
          <t>В месяце</t>
        </is>
      </c>
      <c r="J1" s="10" t="inlineStr">
        <is>
          <t>Первая строка клиентки</t>
        </is>
      </c>
      <c r="K1" s="10" t="inlineStr">
        <is>
          <t>Канал из списка</t>
        </is>
      </c>
      <c r="L1" s="10" t="inlineStr">
        <is>
          <t>Учитывать</t>
        </is>
      </c>
      <c r="M1" s="10" t="inlineStr">
        <is>
          <t>Причина</t>
        </is>
      </c>
      <c r="N1" s="10" t="inlineStr">
        <is>
          <t>Канал для свода</t>
        </is>
      </c>
    </row>
    <row r="2">
      <c r="A2" s="6" t="n">
        <v>46297</v>
      </c>
      <c r="B2" s="11" t="inlineStr">
        <is>
          <t>К-01</t>
        </is>
      </c>
      <c r="C2" s="11" t="inlineStr">
        <is>
          <t>Яндекс Карты</t>
        </is>
      </c>
      <c r="D2" s="11" t="inlineStr">
        <is>
          <t>нет</t>
        </is>
      </c>
      <c r="E2" s="11" t="inlineStr">
        <is>
          <t>да</t>
        </is>
      </c>
      <c r="F2" s="11" t="inlineStr">
        <is>
          <t>да</t>
        </is>
      </c>
      <c r="G2" s="11" t="inlineStr">
        <is>
          <t>да</t>
        </is>
      </c>
      <c r="H2">
        <f>IF(AND(A2="",B2="",C2=""),0,1)</f>
        <v>1</v>
      </c>
      <c r="I2">
        <f>IF(A2="",0,IF(AND(A2&gt;=Вводные!$B$10,A2&lt;=Вводные!$B$11),1,0))</f>
        <v>1</v>
      </c>
      <c r="J2">
        <f>IF(OR(A2="",B2=""),0,IF(COUNTIFS($B$2:$B$101,B2,$A$2:$A$101,"&lt;"&amp;A2)+COUNTIFS($B$1:B1,B2,$A$1:A1,A2)=0,1,0))</f>
        <v>1</v>
      </c>
      <c r="K2">
        <f>IF(C2="",0,IF(COUNTIF(Каналы!$A$5:$A$12,C2)&gt;0,1,0))</f>
        <v>1</v>
      </c>
      <c r="L2">
        <f>H2*I2*J2*IF(D2="да",0,1)</f>
        <v>1</v>
      </c>
      <c r="M2" t="str">
        <f>IF(H2=0,"",IF(A2="","нет даты",IF(I2=0,"вне месяца",IF(B2="","нет кода клиентки",IF(J2=0,"повторная строка",IF(D2="да","уже была клиенткой",IF(K2=0,"учтена, канал не указан","учтена")))))))</f>
        <v>учтена</v>
      </c>
      <c r="N2" t="str">
        <f>IF(L2=0,"",IF(K2=1,C2,"Не указан"))</f>
        <v>Яндекс Карты</v>
      </c>
    </row>
    <row r="3">
      <c r="A3" s="6" t="n">
        <v>46299</v>
      </c>
      <c r="B3" s="11" t="inlineStr">
        <is>
          <t>К-02</t>
        </is>
      </c>
      <c r="C3" s="11" t="inlineStr">
        <is>
          <t>Яндекс Карты</t>
        </is>
      </c>
      <c r="D3" s="11" t="inlineStr">
        <is>
          <t>нет</t>
        </is>
      </c>
      <c r="E3" s="11" t="inlineStr">
        <is>
          <t>да</t>
        </is>
      </c>
      <c r="F3" s="11" t="inlineStr">
        <is>
          <t>да</t>
        </is>
      </c>
      <c r="G3" s="11" t="inlineStr">
        <is>
          <t>нет</t>
        </is>
      </c>
      <c r="H3">
        <f>IF(AND(A3="",B3="",C3=""),0,1)</f>
        <v>1</v>
      </c>
      <c r="I3">
        <f>IF(A3="",0,IF(AND(A3&gt;=Вводные!$B$10,A3&lt;=Вводные!$B$11),1,0))</f>
        <v>1</v>
      </c>
      <c r="J3">
        <f>IF(OR(A3="",B3=""),0,IF(COUNTIFS($B$2:$B$101,B3,$A$2:$A$101,"&lt;"&amp;A3)+COUNTIFS($B$1:B2,B3,$A$1:A2,A3)=0,1,0))</f>
        <v>1</v>
      </c>
      <c r="K3">
        <f>IF(C3="",0,IF(COUNTIF(Каналы!$A$5:$A$12,C3)&gt;0,1,0))</f>
        <v>1</v>
      </c>
      <c r="L3">
        <f>H3*I3*J3*IF(D3="да",0,1)</f>
        <v>1</v>
      </c>
      <c r="M3" t="str">
        <f>IF(H3=0,"",IF(A3="","нет даты",IF(I3=0,"вне месяца",IF(B3="","нет кода клиентки",IF(J3=0,"повторная строка",IF(D3="да","уже была клиенткой",IF(K3=0,"учтена, канал не указан","учтена")))))))</f>
        <v>учтена</v>
      </c>
      <c r="N3" t="str">
        <f>IF(L3=0,"",IF(K3=1,C3,"Не указан"))</f>
        <v>Яндекс Карты</v>
      </c>
    </row>
    <row r="4">
      <c r="A4" s="6" t="n">
        <v>46301</v>
      </c>
      <c r="B4" s="11" t="inlineStr">
        <is>
          <t>К-03</t>
        </is>
      </c>
      <c r="C4" s="11" t="inlineStr">
        <is>
          <t>Яндекс Карты</t>
        </is>
      </c>
      <c r="D4" s="11" t="inlineStr">
        <is>
          <t>нет</t>
        </is>
      </c>
      <c r="E4" s="11" t="inlineStr">
        <is>
          <t>да</t>
        </is>
      </c>
      <c r="F4" s="11" t="inlineStr">
        <is>
          <t>да</t>
        </is>
      </c>
      <c r="G4" s="11" t="inlineStr">
        <is>
          <t>да</t>
        </is>
      </c>
      <c r="H4">
        <f>IF(AND(A4="",B4="",C4=""),0,1)</f>
        <v>1</v>
      </c>
      <c r="I4">
        <f>IF(A4="",0,IF(AND(A4&gt;=Вводные!$B$10,A4&lt;=Вводные!$B$11),1,0))</f>
        <v>1</v>
      </c>
      <c r="J4">
        <f>IF(OR(A4="",B4=""),0,IF(COUNTIFS($B$2:$B$101,B4,$A$2:$A$101,"&lt;"&amp;A4)+COUNTIFS($B$1:B3,B4,$A$1:A3,A4)=0,1,0))</f>
        <v>1</v>
      </c>
      <c r="K4">
        <f>IF(C4="",0,IF(COUNTIF(Каналы!$A$5:$A$12,C4)&gt;0,1,0))</f>
        <v>1</v>
      </c>
      <c r="L4">
        <f>H4*I4*J4*IF(D4="да",0,1)</f>
        <v>1</v>
      </c>
      <c r="M4" t="str">
        <f>IF(H4=0,"",IF(A4="","нет даты",IF(I4=0,"вне месяца",IF(B4="","нет кода клиентки",IF(J4=0,"повторная строка",IF(D4="да","уже была клиенткой",IF(K4=0,"учтена, канал не указан","учтена")))))))</f>
        <v>учтена</v>
      </c>
      <c r="N4" t="str">
        <f>IF(L4=0,"",IF(K4=1,C4,"Не указан"))</f>
        <v>Яндекс Карты</v>
      </c>
    </row>
    <row r="5">
      <c r="A5" s="6" t="n">
        <v>46304</v>
      </c>
      <c r="B5" s="11" t="inlineStr">
        <is>
          <t>К-04</t>
        </is>
      </c>
      <c r="C5" s="11" t="inlineStr">
        <is>
          <t>Яндекс Карты</t>
        </is>
      </c>
      <c r="D5" s="11" t="inlineStr">
        <is>
          <t>нет</t>
        </is>
      </c>
      <c r="E5" s="11" t="inlineStr">
        <is>
          <t>да</t>
        </is>
      </c>
      <c r="F5" s="11" t="inlineStr">
        <is>
          <t>да</t>
        </is>
      </c>
      <c r="G5" s="11" t="inlineStr">
        <is>
          <t>да</t>
        </is>
      </c>
      <c r="H5">
        <f>IF(AND(A5="",B5="",C5=""),0,1)</f>
        <v>1</v>
      </c>
      <c r="I5">
        <f>IF(A5="",0,IF(AND(A5&gt;=Вводные!$B$10,A5&lt;=Вводные!$B$11),1,0))</f>
        <v>1</v>
      </c>
      <c r="J5">
        <f>IF(OR(A5="",B5=""),0,IF(COUNTIFS($B$2:$B$101,B5,$A$2:$A$101,"&lt;"&amp;A5)+COUNTIFS($B$1:B4,B5,$A$1:A4,A5)=0,1,0))</f>
        <v>1</v>
      </c>
      <c r="K5">
        <f>IF(C5="",0,IF(COUNTIF(Каналы!$A$5:$A$12,C5)&gt;0,1,0))</f>
        <v>1</v>
      </c>
      <c r="L5">
        <f>H5*I5*J5*IF(D5="да",0,1)</f>
        <v>1</v>
      </c>
      <c r="M5" t="str">
        <f>IF(H5=0,"",IF(A5="","нет даты",IF(I5=0,"вне месяца",IF(B5="","нет кода клиентки",IF(J5=0,"повторная строка",IF(D5="да","уже была клиенткой",IF(K5=0,"учтена, канал не указан","учтена")))))))</f>
        <v>учтена</v>
      </c>
      <c r="N5" t="str">
        <f>IF(L5=0,"",IF(K5=1,C5,"Не указан"))</f>
        <v>Яндекс Карты</v>
      </c>
    </row>
    <row r="6">
      <c r="A6" s="6" t="n">
        <v>46306</v>
      </c>
      <c r="B6" s="11" t="inlineStr">
        <is>
          <t>К-05</t>
        </is>
      </c>
      <c r="C6" s="11" t="inlineStr">
        <is>
          <t>Яндекс Карты</t>
        </is>
      </c>
      <c r="D6" s="11" t="inlineStr">
        <is>
          <t>нет</t>
        </is>
      </c>
      <c r="E6" s="11" t="inlineStr">
        <is>
          <t>да</t>
        </is>
      </c>
      <c r="F6" s="11" t="inlineStr">
        <is>
          <t>да</t>
        </is>
      </c>
      <c r="G6" s="11" t="inlineStr">
        <is>
          <t>нет</t>
        </is>
      </c>
      <c r="H6">
        <f>IF(AND(A6="",B6="",C6=""),0,1)</f>
        <v>1</v>
      </c>
      <c r="I6">
        <f>IF(A6="",0,IF(AND(A6&gt;=Вводные!$B$10,A6&lt;=Вводные!$B$11),1,0))</f>
        <v>1</v>
      </c>
      <c r="J6">
        <f>IF(OR(A6="",B6=""),0,IF(COUNTIFS($B$2:$B$101,B6,$A$2:$A$101,"&lt;"&amp;A6)+COUNTIFS($B$1:B5,B6,$A$1:A5,A6)=0,1,0))</f>
        <v>1</v>
      </c>
      <c r="K6">
        <f>IF(C6="",0,IF(COUNTIF(Каналы!$A$5:$A$12,C6)&gt;0,1,0))</f>
        <v>1</v>
      </c>
      <c r="L6">
        <f>H6*I6*J6*IF(D6="да",0,1)</f>
        <v>1</v>
      </c>
      <c r="M6" t="str">
        <f>IF(H6=0,"",IF(A6="","нет даты",IF(I6=0,"вне месяца",IF(B6="","нет кода клиентки",IF(J6=0,"повторная строка",IF(D6="да","уже была клиенткой",IF(K6=0,"учтена, канал не указан","учтена")))))))</f>
        <v>учтена</v>
      </c>
      <c r="N6" t="str">
        <f>IF(L6=0,"",IF(K6=1,C6,"Не указан"))</f>
        <v>Яндекс Карты</v>
      </c>
    </row>
    <row r="7">
      <c r="A7" s="6" t="n">
        <v>46309</v>
      </c>
      <c r="B7" s="11" t="inlineStr">
        <is>
          <t>К-06</t>
        </is>
      </c>
      <c r="C7" s="11" t="inlineStr">
        <is>
          <t>Яндекс Карты</t>
        </is>
      </c>
      <c r="D7" s="11" t="inlineStr">
        <is>
          <t>нет</t>
        </is>
      </c>
      <c r="E7" s="11" t="inlineStr">
        <is>
          <t>да</t>
        </is>
      </c>
      <c r="F7" s="11" t="inlineStr">
        <is>
          <t>да</t>
        </is>
      </c>
      <c r="G7" s="11" t="inlineStr">
        <is>
          <t>да</t>
        </is>
      </c>
      <c r="H7">
        <f>IF(AND(A7="",B7="",C7=""),0,1)</f>
        <v>1</v>
      </c>
      <c r="I7">
        <f>IF(A7="",0,IF(AND(A7&gt;=Вводные!$B$10,A7&lt;=Вводные!$B$11),1,0))</f>
        <v>1</v>
      </c>
      <c r="J7">
        <f>IF(OR(A7="",B7=""),0,IF(COUNTIFS($B$2:$B$101,B7,$A$2:$A$101,"&lt;"&amp;A7)+COUNTIFS($B$1:B6,B7,$A$1:A6,A7)=0,1,0))</f>
        <v>1</v>
      </c>
      <c r="K7">
        <f>IF(C7="",0,IF(COUNTIF(Каналы!$A$5:$A$12,C7)&gt;0,1,0))</f>
        <v>1</v>
      </c>
      <c r="L7">
        <f>H7*I7*J7*IF(D7="да",0,1)</f>
        <v>1</v>
      </c>
      <c r="M7" t="str">
        <f>IF(H7=0,"",IF(A7="","нет даты",IF(I7=0,"вне месяца",IF(B7="","нет кода клиентки",IF(J7=0,"повторная строка",IF(D7="да","уже была клиенткой",IF(K7=0,"учтена, канал не указан","учтена")))))))</f>
        <v>учтена</v>
      </c>
      <c r="N7" t="str">
        <f>IF(L7=0,"",IF(K7=1,C7,"Не указан"))</f>
        <v>Яндекс Карты</v>
      </c>
    </row>
    <row r="8">
      <c r="A8" s="6" t="n">
        <v>46312</v>
      </c>
      <c r="B8" s="11" t="inlineStr">
        <is>
          <t>К-07</t>
        </is>
      </c>
      <c r="C8" s="11" t="inlineStr">
        <is>
          <t>Яндекс Карты</t>
        </is>
      </c>
      <c r="D8" s="11" t="inlineStr">
        <is>
          <t>нет</t>
        </is>
      </c>
      <c r="E8" s="11" t="inlineStr">
        <is>
          <t>да</t>
        </is>
      </c>
      <c r="F8" s="11" t="inlineStr">
        <is>
          <t>да</t>
        </is>
      </c>
      <c r="G8" s="11" t="inlineStr">
        <is>
          <t>нет</t>
        </is>
      </c>
      <c r="H8">
        <f>IF(AND(A8="",B8="",C8=""),0,1)</f>
        <v>1</v>
      </c>
      <c r="I8">
        <f>IF(A8="",0,IF(AND(A8&gt;=Вводные!$B$10,A8&lt;=Вводные!$B$11),1,0))</f>
        <v>1</v>
      </c>
      <c r="J8">
        <f>IF(OR(A8="",B8=""),0,IF(COUNTIFS($B$2:$B$101,B8,$A$2:$A$101,"&lt;"&amp;A8)+COUNTIFS($B$1:B7,B8,$A$1:A7,A8)=0,1,0))</f>
        <v>1</v>
      </c>
      <c r="K8">
        <f>IF(C8="",0,IF(COUNTIF(Каналы!$A$5:$A$12,C8)&gt;0,1,0))</f>
        <v>1</v>
      </c>
      <c r="L8">
        <f>H8*I8*J8*IF(D8="да",0,1)</f>
        <v>1</v>
      </c>
      <c r="M8" t="str">
        <f>IF(H8=0,"",IF(A8="","нет даты",IF(I8=0,"вне месяца",IF(B8="","нет кода клиентки",IF(J8=0,"повторная строка",IF(D8="да","уже была клиенткой",IF(K8=0,"учтена, канал не указан","учтена")))))))</f>
        <v>учтена</v>
      </c>
      <c r="N8" t="str">
        <f>IF(L8=0,"",IF(K8=1,C8,"Не указан"))</f>
        <v>Яндекс Карты</v>
      </c>
    </row>
    <row r="9">
      <c r="A9" s="6" t="n">
        <v>46316</v>
      </c>
      <c r="B9" s="11" t="inlineStr">
        <is>
          <t>К-08</t>
        </is>
      </c>
      <c r="C9" s="11" t="inlineStr">
        <is>
          <t>Яндекс Карты</t>
        </is>
      </c>
      <c r="D9" s="11" t="inlineStr">
        <is>
          <t>нет</t>
        </is>
      </c>
      <c r="E9" s="11" t="inlineStr">
        <is>
          <t>да</t>
        </is>
      </c>
      <c r="F9" s="11" t="inlineStr">
        <is>
          <t>да</t>
        </is>
      </c>
      <c r="G9" s="11" t="inlineStr">
        <is>
          <t>да</t>
        </is>
      </c>
      <c r="H9">
        <f>IF(AND(A9="",B9="",C9=""),0,1)</f>
        <v>1</v>
      </c>
      <c r="I9">
        <f>IF(A9="",0,IF(AND(A9&gt;=Вводные!$B$10,A9&lt;=Вводные!$B$11),1,0))</f>
        <v>1</v>
      </c>
      <c r="J9">
        <f>IF(OR(A9="",B9=""),0,IF(COUNTIFS($B$2:$B$101,B9,$A$2:$A$101,"&lt;"&amp;A9)+COUNTIFS($B$1:B8,B9,$A$1:A8,A9)=0,1,0))</f>
        <v>1</v>
      </c>
      <c r="K9">
        <f>IF(C9="",0,IF(COUNTIF(Каналы!$A$5:$A$12,C9)&gt;0,1,0))</f>
        <v>1</v>
      </c>
      <c r="L9">
        <f>H9*I9*J9*IF(D9="да",0,1)</f>
        <v>1</v>
      </c>
      <c r="M9" t="str">
        <f>IF(H9=0,"",IF(A9="","нет даты",IF(I9=0,"вне месяца",IF(B9="","нет кода клиентки",IF(J9=0,"повторная строка",IF(D9="да","уже была клиенткой",IF(K9=0,"учтена, канал не указан","учтена")))))))</f>
        <v>учтена</v>
      </c>
      <c r="N9" t="str">
        <f>IF(L9=0,"",IF(K9=1,C9,"Не указан"))</f>
        <v>Яндекс Карты</v>
      </c>
    </row>
    <row r="10">
      <c r="A10" s="6" t="n">
        <v>46319</v>
      </c>
      <c r="B10" s="11" t="inlineStr">
        <is>
          <t>К-09</t>
        </is>
      </c>
      <c r="C10" s="11" t="inlineStr">
        <is>
          <t>Яндекс Карты</t>
        </is>
      </c>
      <c r="D10" s="11" t="inlineStr">
        <is>
          <t>нет</t>
        </is>
      </c>
      <c r="E10" s="11" t="inlineStr">
        <is>
          <t>да</t>
        </is>
      </c>
      <c r="F10" s="11" t="inlineStr">
        <is>
          <t>да</t>
        </is>
      </c>
      <c r="G10" s="11" t="inlineStr">
        <is>
          <t>нет</t>
        </is>
      </c>
      <c r="H10">
        <f>IF(AND(A10="",B10="",C10=""),0,1)</f>
        <v>1</v>
      </c>
      <c r="I10">
        <f>IF(A10="",0,IF(AND(A10&gt;=Вводные!$B$10,A10&lt;=Вводные!$B$11),1,0))</f>
        <v>1</v>
      </c>
      <c r="J10">
        <f>IF(OR(A10="",B10=""),0,IF(COUNTIFS($B$2:$B$101,B10,$A$2:$A$101,"&lt;"&amp;A10)+COUNTIFS($B$1:B9,B10,$A$1:A9,A10)=0,1,0))</f>
        <v>1</v>
      </c>
      <c r="K10">
        <f>IF(C10="",0,IF(COUNTIF(Каналы!$A$5:$A$12,C10)&gt;0,1,0))</f>
        <v>1</v>
      </c>
      <c r="L10">
        <f>H10*I10*J10*IF(D10="да",0,1)</f>
        <v>1</v>
      </c>
      <c r="M10" t="str">
        <f>IF(H10=0,"",IF(A10="","нет даты",IF(I10=0,"вне месяца",IF(B10="","нет кода клиентки",IF(J10=0,"повторная строка",IF(D10="да","уже была клиенткой",IF(K10=0,"учтена, канал не указан","учтена")))))))</f>
        <v>учтена</v>
      </c>
      <c r="N10" t="str">
        <f>IF(L10=0,"",IF(K10=1,C10,"Не указан"))</f>
        <v>Яндекс Карты</v>
      </c>
    </row>
    <row r="11">
      <c r="A11" s="6" t="n">
        <v>46314</v>
      </c>
      <c r="B11" s="11" t="inlineStr">
        <is>
          <t>К-10</t>
        </is>
      </c>
      <c r="C11" s="11" t="inlineStr">
        <is>
          <t>Яндекс Карты</t>
        </is>
      </c>
      <c r="D11" s="11" t="inlineStr">
        <is>
          <t>нет</t>
        </is>
      </c>
      <c r="E11" s="11" t="inlineStr">
        <is>
          <t>да</t>
        </is>
      </c>
      <c r="F11" s="11" t="inlineStr">
        <is>
          <t>нет</t>
        </is>
      </c>
      <c r="G11" s="11" t="n"/>
      <c r="H11">
        <f>IF(AND(A11="",B11="",C11=""),0,1)</f>
        <v>1</v>
      </c>
      <c r="I11">
        <f>IF(A11="",0,IF(AND(A11&gt;=Вводные!$B$10,A11&lt;=Вводные!$B$11),1,0))</f>
        <v>1</v>
      </c>
      <c r="J11">
        <f>IF(OR(A11="",B11=""),0,IF(COUNTIFS($B$2:$B$101,B11,$A$2:$A$101,"&lt;"&amp;A11)+COUNTIFS($B$1:B10,B11,$A$1:A10,A11)=0,1,0))</f>
        <v>1</v>
      </c>
      <c r="K11">
        <f>IF(C11="",0,IF(COUNTIF(Каналы!$A$5:$A$12,C11)&gt;0,1,0))</f>
        <v>1</v>
      </c>
      <c r="L11">
        <f>H11*I11*J11*IF(D11="да",0,1)</f>
        <v>1</v>
      </c>
      <c r="M11" t="str">
        <f>IF(H11=0,"",IF(A11="","нет даты",IF(I11=0,"вне месяца",IF(B11="","нет кода клиентки",IF(J11=0,"повторная строка",IF(D11="да","уже была клиенткой",IF(K11=0,"учтена, канал не указан","учтена")))))))</f>
        <v>учтена</v>
      </c>
      <c r="N11" t="str">
        <f>IF(L11=0,"",IF(K11=1,C11,"Не указан"))</f>
        <v>Яндекс Карты</v>
      </c>
    </row>
    <row r="12">
      <c r="A12" s="6" t="n">
        <v>46325</v>
      </c>
      <c r="B12" s="11" t="inlineStr">
        <is>
          <t>К-11</t>
        </is>
      </c>
      <c r="C12" s="11" t="inlineStr">
        <is>
          <t>Яндекс Карты</t>
        </is>
      </c>
      <c r="D12" s="11" t="inlineStr">
        <is>
          <t>нет</t>
        </is>
      </c>
      <c r="E12" s="11" t="inlineStr">
        <is>
          <t>да</t>
        </is>
      </c>
      <c r="F12" s="11" t="inlineStr">
        <is>
          <t>ждём</t>
        </is>
      </c>
      <c r="G12" s="11" t="n"/>
      <c r="H12">
        <f>IF(AND(A12="",B12="",C12=""),0,1)</f>
        <v>1</v>
      </c>
      <c r="I12">
        <f>IF(A12="",0,IF(AND(A12&gt;=Вводные!$B$10,A12&lt;=Вводные!$B$11),1,0))</f>
        <v>1</v>
      </c>
      <c r="J12">
        <f>IF(OR(A12="",B12=""),0,IF(COUNTIFS($B$2:$B$101,B12,$A$2:$A$101,"&lt;"&amp;A12)+COUNTIFS($B$1:B11,B12,$A$1:A11,A12)=0,1,0))</f>
        <v>1</v>
      </c>
      <c r="K12">
        <f>IF(C12="",0,IF(COUNTIF(Каналы!$A$5:$A$12,C12)&gt;0,1,0))</f>
        <v>1</v>
      </c>
      <c r="L12">
        <f>H12*I12*J12*IF(D12="да",0,1)</f>
        <v>1</v>
      </c>
      <c r="M12" t="str">
        <f>IF(H12=0,"",IF(A12="","нет даты",IF(I12=0,"вне месяца",IF(B12="","нет кода клиентки",IF(J12=0,"повторная строка",IF(D12="да","уже была клиенткой",IF(K12=0,"учтена, канал не указан","учтена")))))))</f>
        <v>учтена</v>
      </c>
      <c r="N12" t="str">
        <f>IF(L12=0,"",IF(K12=1,C12,"Не указан"))</f>
        <v>Яндекс Карты</v>
      </c>
    </row>
    <row r="13">
      <c r="A13" s="6" t="n">
        <v>46302</v>
      </c>
      <c r="B13" s="11" t="inlineStr">
        <is>
          <t>К-12</t>
        </is>
      </c>
      <c r="C13" s="11" t="inlineStr">
        <is>
          <t>Яндекс Карты</t>
        </is>
      </c>
      <c r="D13" s="11" t="inlineStr">
        <is>
          <t>нет</t>
        </is>
      </c>
      <c r="E13" s="11" t="inlineStr">
        <is>
          <t>нет</t>
        </is>
      </c>
      <c r="F13" s="11" t="n"/>
      <c r="G13" s="11" t="n"/>
      <c r="H13">
        <f>IF(AND(A13="",B13="",C13=""),0,1)</f>
        <v>1</v>
      </c>
      <c r="I13">
        <f>IF(A13="",0,IF(AND(A13&gt;=Вводные!$B$10,A13&lt;=Вводные!$B$11),1,0))</f>
        <v>1</v>
      </c>
      <c r="J13">
        <f>IF(OR(A13="",B13=""),0,IF(COUNTIFS($B$2:$B$101,B13,$A$2:$A$101,"&lt;"&amp;A13)+COUNTIFS($B$1:B12,B13,$A$1:A12,A13)=0,1,0))</f>
        <v>1</v>
      </c>
      <c r="K13">
        <f>IF(C13="",0,IF(COUNTIF(Каналы!$A$5:$A$12,C13)&gt;0,1,0))</f>
        <v>1</v>
      </c>
      <c r="L13">
        <f>H13*I13*J13*IF(D13="да",0,1)</f>
        <v>1</v>
      </c>
      <c r="M13" t="str">
        <f>IF(H13=0,"",IF(A13="","нет даты",IF(I13=0,"вне месяца",IF(B13="","нет кода клиентки",IF(J13=0,"повторная строка",IF(D13="да","уже была клиенткой",IF(K13=0,"учтена, канал не указан","учтена")))))))</f>
        <v>учтена</v>
      </c>
      <c r="N13" t="str">
        <f>IF(L13=0,"",IF(K13=1,C13,"Не указан"))</f>
        <v>Яндекс Карты</v>
      </c>
    </row>
    <row r="14">
      <c r="A14" s="6" t="n">
        <v>46307</v>
      </c>
      <c r="B14" s="11" t="inlineStr">
        <is>
          <t>К-13</t>
        </is>
      </c>
      <c r="C14" s="11" t="inlineStr">
        <is>
          <t>Яндекс Карты</t>
        </is>
      </c>
      <c r="D14" s="11" t="inlineStr">
        <is>
          <t>нет</t>
        </is>
      </c>
      <c r="E14" s="11" t="inlineStr">
        <is>
          <t>нет</t>
        </is>
      </c>
      <c r="F14" s="11" t="n"/>
      <c r="G14" s="11" t="n"/>
      <c r="H14">
        <f>IF(AND(A14="",B14="",C14=""),0,1)</f>
        <v>1</v>
      </c>
      <c r="I14">
        <f>IF(A14="",0,IF(AND(A14&gt;=Вводные!$B$10,A14&lt;=Вводные!$B$11),1,0))</f>
        <v>1</v>
      </c>
      <c r="J14">
        <f>IF(OR(A14="",B14=""),0,IF(COUNTIFS($B$2:$B$101,B14,$A$2:$A$101,"&lt;"&amp;A14)+COUNTIFS($B$1:B13,B14,$A$1:A13,A14)=0,1,0))</f>
        <v>1</v>
      </c>
      <c r="K14">
        <f>IF(C14="",0,IF(COUNTIF(Каналы!$A$5:$A$12,C14)&gt;0,1,0))</f>
        <v>1</v>
      </c>
      <c r="L14">
        <f>H14*I14*J14*IF(D14="да",0,1)</f>
        <v>1</v>
      </c>
      <c r="M14" t="str">
        <f>IF(H14=0,"",IF(A14="","нет даты",IF(I14=0,"вне месяца",IF(B14="","нет кода клиентки",IF(J14=0,"повторная строка",IF(D14="да","уже была клиенткой",IF(K14=0,"учтена, канал не указан","учтена")))))))</f>
        <v>учтена</v>
      </c>
      <c r="N14" t="str">
        <f>IF(L14=0,"",IF(K14=1,C14,"Не указан"))</f>
        <v>Яндекс Карты</v>
      </c>
    </row>
    <row r="15">
      <c r="A15" s="6" t="n">
        <v>46317</v>
      </c>
      <c r="B15" s="11" t="inlineStr">
        <is>
          <t>К-14</t>
        </is>
      </c>
      <c r="C15" s="11" t="inlineStr">
        <is>
          <t>Яндекс Карты</t>
        </is>
      </c>
      <c r="D15" s="11" t="inlineStr">
        <is>
          <t>нет</t>
        </is>
      </c>
      <c r="E15" s="11" t="inlineStr">
        <is>
          <t>нет</t>
        </is>
      </c>
      <c r="F15" s="11" t="n"/>
      <c r="G15" s="11" t="n"/>
      <c r="H15">
        <f>IF(AND(A15="",B15="",C15=""),0,1)</f>
        <v>1</v>
      </c>
      <c r="I15">
        <f>IF(A15="",0,IF(AND(A15&gt;=Вводные!$B$10,A15&lt;=Вводные!$B$11),1,0))</f>
        <v>1</v>
      </c>
      <c r="J15">
        <f>IF(OR(A15="",B15=""),0,IF(COUNTIFS($B$2:$B$101,B15,$A$2:$A$101,"&lt;"&amp;A15)+COUNTIFS($B$1:B14,B15,$A$1:A14,A15)=0,1,0))</f>
        <v>1</v>
      </c>
      <c r="K15">
        <f>IF(C15="",0,IF(COUNTIF(Каналы!$A$5:$A$12,C15)&gt;0,1,0))</f>
        <v>1</v>
      </c>
      <c r="L15">
        <f>H15*I15*J15*IF(D15="да",0,1)</f>
        <v>1</v>
      </c>
      <c r="M15" t="str">
        <f>IF(H15=0,"",IF(A15="","нет даты",IF(I15=0,"вне месяца",IF(B15="","нет кода клиентки",IF(J15=0,"повторная строка",IF(D15="да","уже была клиенткой",IF(K15=0,"учтена, канал не указан","учтена")))))))</f>
        <v>учтена</v>
      </c>
      <c r="N15" t="str">
        <f>IF(L15=0,"",IF(K15=1,C15,"Не указан"))</f>
        <v>Яндекс Карты</v>
      </c>
    </row>
    <row r="16">
      <c r="A16" s="6" t="n">
        <v>46322</v>
      </c>
      <c r="B16" s="11" t="inlineStr">
        <is>
          <t>К-15</t>
        </is>
      </c>
      <c r="C16" s="11" t="inlineStr">
        <is>
          <t>Яндекс Карты</t>
        </is>
      </c>
      <c r="D16" s="11" t="inlineStr">
        <is>
          <t>нет</t>
        </is>
      </c>
      <c r="E16" s="11" t="inlineStr">
        <is>
          <t>нет</t>
        </is>
      </c>
      <c r="F16" s="11" t="n"/>
      <c r="G16" s="11" t="n"/>
      <c r="H16">
        <f>IF(AND(A16="",B16="",C16=""),0,1)</f>
        <v>1</v>
      </c>
      <c r="I16">
        <f>IF(A16="",0,IF(AND(A16&gt;=Вводные!$B$10,A16&lt;=Вводные!$B$11),1,0))</f>
        <v>1</v>
      </c>
      <c r="J16">
        <f>IF(OR(A16="",B16=""),0,IF(COUNTIFS($B$2:$B$101,B16,$A$2:$A$101,"&lt;"&amp;A16)+COUNTIFS($B$1:B15,B16,$A$1:A15,A16)=0,1,0))</f>
        <v>1</v>
      </c>
      <c r="K16">
        <f>IF(C16="",0,IF(COUNTIF(Каналы!$A$5:$A$12,C16)&gt;0,1,0))</f>
        <v>1</v>
      </c>
      <c r="L16">
        <f>H16*I16*J16*IF(D16="да",0,1)</f>
        <v>1</v>
      </c>
      <c r="M16" t="str">
        <f>IF(H16=0,"",IF(A16="","нет даты",IF(I16=0,"вне месяца",IF(B16="","нет кода клиентки",IF(J16=0,"повторная строка",IF(D16="да","уже была клиенткой",IF(K16=0,"учтена, канал не указан","учтена")))))))</f>
        <v>учтена</v>
      </c>
      <c r="N16" t="str">
        <f>IF(L16=0,"",IF(K16=1,C16,"Не указан"))</f>
        <v>Яндекс Карты</v>
      </c>
    </row>
    <row r="17">
      <c r="A17" s="6" t="n">
        <v>46305</v>
      </c>
      <c r="B17" s="11" t="inlineStr">
        <is>
          <t>К-16</t>
        </is>
      </c>
      <c r="C17" s="11" t="inlineStr">
        <is>
          <t>2ГИС</t>
        </is>
      </c>
      <c r="D17" s="11" t="inlineStr">
        <is>
          <t>нет</t>
        </is>
      </c>
      <c r="E17" s="11" t="inlineStr">
        <is>
          <t>да</t>
        </is>
      </c>
      <c r="F17" s="11" t="inlineStr">
        <is>
          <t>да</t>
        </is>
      </c>
      <c r="G17" s="11" t="inlineStr">
        <is>
          <t>да</t>
        </is>
      </c>
      <c r="H17">
        <f>IF(AND(A17="",B17="",C17=""),0,1)</f>
        <v>1</v>
      </c>
      <c r="I17">
        <f>IF(A17="",0,IF(AND(A17&gt;=Вводные!$B$10,A17&lt;=Вводные!$B$11),1,0))</f>
        <v>1</v>
      </c>
      <c r="J17">
        <f>IF(OR(A17="",B17=""),0,IF(COUNTIFS($B$2:$B$101,B17,$A$2:$A$101,"&lt;"&amp;A17)+COUNTIFS($B$1:B16,B17,$A$1:A16,A17)=0,1,0))</f>
        <v>1</v>
      </c>
      <c r="K17">
        <f>IF(C17="",0,IF(COUNTIF(Каналы!$A$5:$A$12,C17)&gt;0,1,0))</f>
        <v>1</v>
      </c>
      <c r="L17">
        <f>H17*I17*J17*IF(D17="да",0,1)</f>
        <v>1</v>
      </c>
      <c r="M17" t="str">
        <f>IF(H17=0,"",IF(A17="","нет даты",IF(I17=0,"вне месяца",IF(B17="","нет кода клиентки",IF(J17=0,"повторная строка",IF(D17="да","уже была клиенткой",IF(K17=0,"учтена, канал не указан","учтена")))))))</f>
        <v>учтена</v>
      </c>
      <c r="N17" t="str">
        <f>IF(L17=0,"",IF(K17=1,C17,"Не указан"))</f>
        <v>2ГИС</v>
      </c>
    </row>
    <row r="18">
      <c r="A18" s="6" t="n">
        <v>46318</v>
      </c>
      <c r="B18" s="11" t="inlineStr">
        <is>
          <t>К-17</t>
        </is>
      </c>
      <c r="C18" s="11" t="inlineStr">
        <is>
          <t>2ГИС</t>
        </is>
      </c>
      <c r="D18" s="11" t="inlineStr">
        <is>
          <t>нет</t>
        </is>
      </c>
      <c r="E18" s="11" t="inlineStr">
        <is>
          <t>да</t>
        </is>
      </c>
      <c r="F18" s="11" t="inlineStr">
        <is>
          <t>да</t>
        </is>
      </c>
      <c r="G18" s="11" t="inlineStr">
        <is>
          <t>нет</t>
        </is>
      </c>
      <c r="H18">
        <f>IF(AND(A18="",B18="",C18=""),0,1)</f>
        <v>1</v>
      </c>
      <c r="I18">
        <f>IF(A18="",0,IF(AND(A18&gt;=Вводные!$B$10,A18&lt;=Вводные!$B$11),1,0))</f>
        <v>1</v>
      </c>
      <c r="J18">
        <f>IF(OR(A18="",B18=""),0,IF(COUNTIFS($B$2:$B$101,B18,$A$2:$A$101,"&lt;"&amp;A18)+COUNTIFS($B$1:B17,B18,$A$1:A17,A18)=0,1,0))</f>
        <v>1</v>
      </c>
      <c r="K18">
        <f>IF(C18="",0,IF(COUNTIF(Каналы!$A$5:$A$12,C18)&gt;0,1,0))</f>
        <v>1</v>
      </c>
      <c r="L18">
        <f>H18*I18*J18*IF(D18="да",0,1)</f>
        <v>1</v>
      </c>
      <c r="M18" t="str">
        <f>IF(H18=0,"",IF(A18="","нет даты",IF(I18=0,"вне месяца",IF(B18="","нет кода клиентки",IF(J18=0,"повторная строка",IF(D18="да","уже была клиенткой",IF(K18=0,"учтена, канал не указан","учтена")))))))</f>
        <v>учтена</v>
      </c>
      <c r="N18" t="str">
        <f>IF(L18=0,"",IF(K18=1,C18,"Не указан"))</f>
        <v>2ГИС</v>
      </c>
    </row>
    <row r="19">
      <c r="A19" s="6" t="n">
        <v>46321</v>
      </c>
      <c r="B19" s="11" t="inlineStr">
        <is>
          <t>К-18</t>
        </is>
      </c>
      <c r="C19" s="11" t="inlineStr">
        <is>
          <t>2ГИС</t>
        </is>
      </c>
      <c r="D19" s="11" t="inlineStr">
        <is>
          <t>нет</t>
        </is>
      </c>
      <c r="E19" s="11" t="inlineStr">
        <is>
          <t>нет</t>
        </is>
      </c>
      <c r="F19" s="11" t="n"/>
      <c r="G19" s="11" t="n"/>
      <c r="H19">
        <f>IF(AND(A19="",B19="",C19=""),0,1)</f>
        <v>1</v>
      </c>
      <c r="I19">
        <f>IF(A19="",0,IF(AND(A19&gt;=Вводные!$B$10,A19&lt;=Вводные!$B$11),1,0))</f>
        <v>1</v>
      </c>
      <c r="J19">
        <f>IF(OR(A19="",B19=""),0,IF(COUNTIFS($B$2:$B$101,B19,$A$2:$A$101,"&lt;"&amp;A19)+COUNTIFS($B$1:B18,B19,$A$1:A18,A19)=0,1,0))</f>
        <v>1</v>
      </c>
      <c r="K19">
        <f>IF(C19="",0,IF(COUNTIF(Каналы!$A$5:$A$12,C19)&gt;0,1,0))</f>
        <v>1</v>
      </c>
      <c r="L19">
        <f>H19*I19*J19*IF(D19="да",0,1)</f>
        <v>1</v>
      </c>
      <c r="M19" t="str">
        <f>IF(H19=0,"",IF(A19="","нет даты",IF(I19=0,"вне месяца",IF(B19="","нет кода клиентки",IF(J19=0,"повторная строка",IF(D19="да","уже была клиенткой",IF(K19=0,"учтена, канал не указан","учтена")))))))</f>
        <v>учтена</v>
      </c>
      <c r="N19" t="str">
        <f>IF(L19=0,"",IF(K19=1,C19,"Не указан"))</f>
        <v>2ГИС</v>
      </c>
    </row>
    <row r="20">
      <c r="A20" s="6" t="n">
        <v>46300</v>
      </c>
      <c r="B20" s="11" t="inlineStr">
        <is>
          <t>К-19</t>
        </is>
      </c>
      <c r="C20" s="11" t="inlineStr">
        <is>
          <t>Авито</t>
        </is>
      </c>
      <c r="D20" s="11" t="inlineStr">
        <is>
          <t>нет</t>
        </is>
      </c>
      <c r="E20" s="11" t="inlineStr">
        <is>
          <t>да</t>
        </is>
      </c>
      <c r="F20" s="11" t="inlineStr">
        <is>
          <t>да</t>
        </is>
      </c>
      <c r="G20" s="11" t="inlineStr">
        <is>
          <t>да</t>
        </is>
      </c>
      <c r="H20">
        <f>IF(AND(A20="",B20="",C20=""),0,1)</f>
        <v>1</v>
      </c>
      <c r="I20">
        <f>IF(A20="",0,IF(AND(A20&gt;=Вводные!$B$10,A20&lt;=Вводные!$B$11),1,0))</f>
        <v>1</v>
      </c>
      <c r="J20">
        <f>IF(OR(A20="",B20=""),0,IF(COUNTIFS($B$2:$B$101,B20,$A$2:$A$101,"&lt;"&amp;A20)+COUNTIFS($B$1:B19,B20,$A$1:A19,A20)=0,1,0))</f>
        <v>1</v>
      </c>
      <c r="K20">
        <f>IF(C20="",0,IF(COUNTIF(Каналы!$A$5:$A$12,C20)&gt;0,1,0))</f>
        <v>1</v>
      </c>
      <c r="L20">
        <f>H20*I20*J20*IF(D20="да",0,1)</f>
        <v>1</v>
      </c>
      <c r="M20" t="str">
        <f>IF(H20=0,"",IF(A20="","нет даты",IF(I20=0,"вне месяца",IF(B20="","нет кода клиентки",IF(J20=0,"повторная строка",IF(D20="да","уже была клиенткой",IF(K20=0,"учтена, канал не указан","учтена")))))))</f>
        <v>учтена</v>
      </c>
      <c r="N20" t="str">
        <f>IF(L20=0,"",IF(K20=1,C20,"Не указан"))</f>
        <v>Авито</v>
      </c>
    </row>
    <row r="21">
      <c r="A21" s="6" t="n">
        <v>46308</v>
      </c>
      <c r="B21" s="11" t="inlineStr">
        <is>
          <t>К-20</t>
        </is>
      </c>
      <c r="C21" s="11" t="inlineStr">
        <is>
          <t>Авито</t>
        </is>
      </c>
      <c r="D21" s="11" t="inlineStr">
        <is>
          <t>нет</t>
        </is>
      </c>
      <c r="E21" s="11" t="inlineStr">
        <is>
          <t>да</t>
        </is>
      </c>
      <c r="F21" s="11" t="inlineStr">
        <is>
          <t>да</t>
        </is>
      </c>
      <c r="G21" s="11" t="inlineStr">
        <is>
          <t>нет</t>
        </is>
      </c>
      <c r="H21">
        <f>IF(AND(A21="",B21="",C21=""),0,1)</f>
        <v>1</v>
      </c>
      <c r="I21">
        <f>IF(A21="",0,IF(AND(A21&gt;=Вводные!$B$10,A21&lt;=Вводные!$B$11),1,0))</f>
        <v>1</v>
      </c>
      <c r="J21">
        <f>IF(OR(A21="",B21=""),0,IF(COUNTIFS($B$2:$B$101,B21,$A$2:$A$101,"&lt;"&amp;A21)+COUNTIFS($B$1:B20,B21,$A$1:A20,A21)=0,1,0))</f>
        <v>1</v>
      </c>
      <c r="K21">
        <f>IF(C21="",0,IF(COUNTIF(Каналы!$A$5:$A$12,C21)&gt;0,1,0))</f>
        <v>1</v>
      </c>
      <c r="L21">
        <f>H21*I21*J21*IF(D21="да",0,1)</f>
        <v>1</v>
      </c>
      <c r="M21" t="str">
        <f>IF(H21=0,"",IF(A21="","нет даты",IF(I21=0,"вне месяца",IF(B21="","нет кода клиентки",IF(J21=0,"повторная строка",IF(D21="да","уже была клиенткой",IF(K21=0,"учтена, канал не указан","учтена")))))))</f>
        <v>учтена</v>
      </c>
      <c r="N21" t="str">
        <f>IF(L21=0,"",IF(K21=1,C21,"Не указан"))</f>
        <v>Авито</v>
      </c>
    </row>
    <row r="22">
      <c r="A22" s="6" t="n">
        <v>46313</v>
      </c>
      <c r="B22" s="11" t="inlineStr">
        <is>
          <t>К-21</t>
        </is>
      </c>
      <c r="C22" s="11" t="inlineStr">
        <is>
          <t>Авито</t>
        </is>
      </c>
      <c r="D22" s="11" t="inlineStr">
        <is>
          <t>нет</t>
        </is>
      </c>
      <c r="E22" s="11" t="inlineStr">
        <is>
          <t>да</t>
        </is>
      </c>
      <c r="F22" s="11" t="inlineStr">
        <is>
          <t>да</t>
        </is>
      </c>
      <c r="G22" s="11" t="inlineStr">
        <is>
          <t>нет</t>
        </is>
      </c>
      <c r="H22">
        <f>IF(AND(A22="",B22="",C22=""),0,1)</f>
        <v>1</v>
      </c>
      <c r="I22">
        <f>IF(A22="",0,IF(AND(A22&gt;=Вводные!$B$10,A22&lt;=Вводные!$B$11),1,0))</f>
        <v>1</v>
      </c>
      <c r="J22">
        <f>IF(OR(A22="",B22=""),0,IF(COUNTIFS($B$2:$B$101,B22,$A$2:$A$101,"&lt;"&amp;A22)+COUNTIFS($B$1:B21,B22,$A$1:A21,A22)=0,1,0))</f>
        <v>1</v>
      </c>
      <c r="K22">
        <f>IF(C22="",0,IF(COUNTIF(Каналы!$A$5:$A$12,C22)&gt;0,1,0))</f>
        <v>1</v>
      </c>
      <c r="L22">
        <f>H22*I22*J22*IF(D22="да",0,1)</f>
        <v>1</v>
      </c>
      <c r="M22" t="str">
        <f>IF(H22=0,"",IF(A22="","нет даты",IF(I22=0,"вне месяца",IF(B22="","нет кода клиентки",IF(J22=0,"повторная строка",IF(D22="да","уже была клиенткой",IF(K22=0,"учтена, канал не указан","учтена")))))))</f>
        <v>учтена</v>
      </c>
      <c r="N22" t="str">
        <f>IF(L22=0,"",IF(K22=1,C22,"Не указан"))</f>
        <v>Авито</v>
      </c>
    </row>
    <row r="23">
      <c r="A23" s="6" t="n">
        <v>46320</v>
      </c>
      <c r="B23" s="11" t="inlineStr">
        <is>
          <t>К-22</t>
        </is>
      </c>
      <c r="C23" s="11" t="inlineStr">
        <is>
          <t>Авито</t>
        </is>
      </c>
      <c r="D23" s="11" t="inlineStr">
        <is>
          <t>нет</t>
        </is>
      </c>
      <c r="E23" s="11" t="inlineStr">
        <is>
          <t>да</t>
        </is>
      </c>
      <c r="F23" s="11" t="inlineStr">
        <is>
          <t>да</t>
        </is>
      </c>
      <c r="G23" s="11" t="inlineStr">
        <is>
          <t>нет</t>
        </is>
      </c>
      <c r="H23">
        <f>IF(AND(A23="",B23="",C23=""),0,1)</f>
        <v>1</v>
      </c>
      <c r="I23">
        <f>IF(A23="",0,IF(AND(A23&gt;=Вводные!$B$10,A23&lt;=Вводные!$B$11),1,0))</f>
        <v>1</v>
      </c>
      <c r="J23">
        <f>IF(OR(A23="",B23=""),0,IF(COUNTIFS($B$2:$B$101,B23,$A$2:$A$101,"&lt;"&amp;A23)+COUNTIFS($B$1:B22,B23,$A$1:A22,A23)=0,1,0))</f>
        <v>1</v>
      </c>
      <c r="K23">
        <f>IF(C23="",0,IF(COUNTIF(Каналы!$A$5:$A$12,C23)&gt;0,1,0))</f>
        <v>1</v>
      </c>
      <c r="L23">
        <f>H23*I23*J23*IF(D23="да",0,1)</f>
        <v>1</v>
      </c>
      <c r="M23" t="str">
        <f>IF(H23=0,"",IF(A23="","нет даты",IF(I23=0,"вне месяца",IF(B23="","нет кода клиентки",IF(J23=0,"повторная строка",IF(D23="да","уже была клиенткой",IF(K23=0,"учтена, канал не указан","учтена")))))))</f>
        <v>учтена</v>
      </c>
      <c r="N23" t="str">
        <f>IF(L23=0,"",IF(K23=1,C23,"Не указан"))</f>
        <v>Авито</v>
      </c>
    </row>
    <row r="24">
      <c r="A24" s="6" t="n">
        <v>46315</v>
      </c>
      <c r="B24" s="11" t="inlineStr">
        <is>
          <t>К-23</t>
        </is>
      </c>
      <c r="C24" s="11" t="inlineStr">
        <is>
          <t>Авито</t>
        </is>
      </c>
      <c r="D24" s="11" t="inlineStr">
        <is>
          <t>нет</t>
        </is>
      </c>
      <c r="E24" s="11" t="inlineStr">
        <is>
          <t>да</t>
        </is>
      </c>
      <c r="F24" s="11" t="inlineStr">
        <is>
          <t>нет</t>
        </is>
      </c>
      <c r="G24" s="11" t="n"/>
      <c r="H24">
        <f>IF(AND(A24="",B24="",C24=""),0,1)</f>
        <v>1</v>
      </c>
      <c r="I24">
        <f>IF(A24="",0,IF(AND(A24&gt;=Вводные!$B$10,A24&lt;=Вводные!$B$11),1,0))</f>
        <v>1</v>
      </c>
      <c r="J24">
        <f>IF(OR(A24="",B24=""),0,IF(COUNTIFS($B$2:$B$101,B24,$A$2:$A$101,"&lt;"&amp;A24)+COUNTIFS($B$1:B23,B24,$A$1:A23,A24)=0,1,0))</f>
        <v>1</v>
      </c>
      <c r="K24">
        <f>IF(C24="",0,IF(COUNTIF(Каналы!$A$5:$A$12,C24)&gt;0,1,0))</f>
        <v>1</v>
      </c>
      <c r="L24">
        <f>H24*I24*J24*IF(D24="да",0,1)</f>
        <v>1</v>
      </c>
      <c r="M24" t="str">
        <f>IF(H24=0,"",IF(A24="","нет даты",IF(I24=0,"вне месяца",IF(B24="","нет кода клиентки",IF(J24=0,"повторная строка",IF(D24="да","уже была клиенткой",IF(K24=0,"учтена, канал не указан","учтена")))))))</f>
        <v>учтена</v>
      </c>
      <c r="N24" t="str">
        <f>IF(L24=0,"",IF(K24=1,C24,"Не указан"))</f>
        <v>Авито</v>
      </c>
    </row>
    <row r="25">
      <c r="A25" s="6" t="n">
        <v>46298</v>
      </c>
      <c r="B25" s="11" t="inlineStr">
        <is>
          <t>К-24</t>
        </is>
      </c>
      <c r="C25" s="11" t="inlineStr">
        <is>
          <t>Авито</t>
        </is>
      </c>
      <c r="D25" s="11" t="inlineStr">
        <is>
          <t>нет</t>
        </is>
      </c>
      <c r="E25" s="11" t="inlineStr">
        <is>
          <t>нет</t>
        </is>
      </c>
      <c r="F25" s="11" t="n"/>
      <c r="G25" s="11" t="n"/>
      <c r="H25">
        <f>IF(AND(A25="",B25="",C25=""),0,1)</f>
        <v>1</v>
      </c>
      <c r="I25">
        <f>IF(A25="",0,IF(AND(A25&gt;=Вводные!$B$10,A25&lt;=Вводные!$B$11),1,0))</f>
        <v>1</v>
      </c>
      <c r="J25">
        <f>IF(OR(A25="",B25=""),0,IF(COUNTIFS($B$2:$B$101,B25,$A$2:$A$101,"&lt;"&amp;A25)+COUNTIFS($B$1:B24,B25,$A$1:A24,A25)=0,1,0))</f>
        <v>1</v>
      </c>
      <c r="K25">
        <f>IF(C25="",0,IF(COUNTIF(Каналы!$A$5:$A$12,C25)&gt;0,1,0))</f>
        <v>1</v>
      </c>
      <c r="L25">
        <f>H25*I25*J25*IF(D25="да",0,1)</f>
        <v>1</v>
      </c>
      <c r="M25" t="str">
        <f>IF(H25=0,"",IF(A25="","нет даты",IF(I25=0,"вне месяца",IF(B25="","нет кода клиентки",IF(J25=0,"повторная строка",IF(D25="да","уже была клиенткой",IF(K25=0,"учтена, канал не указан","учтена")))))))</f>
        <v>учтена</v>
      </c>
      <c r="N25" t="str">
        <f>IF(L25=0,"",IF(K25=1,C25,"Не указан"))</f>
        <v>Авито</v>
      </c>
    </row>
    <row r="26">
      <c r="A26" s="6" t="n">
        <v>46299</v>
      </c>
      <c r="B26" s="11" t="inlineStr">
        <is>
          <t>К-25</t>
        </is>
      </c>
      <c r="C26" s="11" t="inlineStr">
        <is>
          <t>Авито</t>
        </is>
      </c>
      <c r="D26" s="11" t="inlineStr">
        <is>
          <t>нет</t>
        </is>
      </c>
      <c r="E26" s="11" t="inlineStr">
        <is>
          <t>нет</t>
        </is>
      </c>
      <c r="F26" s="11" t="n"/>
      <c r="G26" s="11" t="n"/>
      <c r="H26">
        <f>IF(AND(A26="",B26="",C26=""),0,1)</f>
        <v>1</v>
      </c>
      <c r="I26">
        <f>IF(A26="",0,IF(AND(A26&gt;=Вводные!$B$10,A26&lt;=Вводные!$B$11),1,0))</f>
        <v>1</v>
      </c>
      <c r="J26">
        <f>IF(OR(A26="",B26=""),0,IF(COUNTIFS($B$2:$B$101,B26,$A$2:$A$101,"&lt;"&amp;A26)+COUNTIFS($B$1:B25,B26,$A$1:A25,A26)=0,1,0))</f>
        <v>1</v>
      </c>
      <c r="K26">
        <f>IF(C26="",0,IF(COUNTIF(Каналы!$A$5:$A$12,C26)&gt;0,1,0))</f>
        <v>1</v>
      </c>
      <c r="L26">
        <f>H26*I26*J26*IF(D26="да",0,1)</f>
        <v>1</v>
      </c>
      <c r="M26" t="str">
        <f>IF(H26=0,"",IF(A26="","нет даты",IF(I26=0,"вне месяца",IF(B26="","нет кода клиентки",IF(J26=0,"повторная строка",IF(D26="да","уже была клиенткой",IF(K26=0,"учтена, канал не указан","учтена")))))))</f>
        <v>учтена</v>
      </c>
      <c r="N26" t="str">
        <f>IF(L26=0,"",IF(K26=1,C26,"Не указан"))</f>
        <v>Авито</v>
      </c>
    </row>
    <row r="27">
      <c r="A27" s="6" t="n">
        <v>46301</v>
      </c>
      <c r="B27" s="11" t="inlineStr">
        <is>
          <t>К-26</t>
        </is>
      </c>
      <c r="C27" s="11" t="inlineStr">
        <is>
          <t>Авито</t>
        </is>
      </c>
      <c r="D27" s="11" t="inlineStr">
        <is>
          <t>нет</t>
        </is>
      </c>
      <c r="E27" s="11" t="inlineStr">
        <is>
          <t>нет</t>
        </is>
      </c>
      <c r="F27" s="11" t="n"/>
      <c r="G27" s="11" t="n"/>
      <c r="H27">
        <f>IF(AND(A27="",B27="",C27=""),0,1)</f>
        <v>1</v>
      </c>
      <c r="I27">
        <f>IF(A27="",0,IF(AND(A27&gt;=Вводные!$B$10,A27&lt;=Вводные!$B$11),1,0))</f>
        <v>1</v>
      </c>
      <c r="J27">
        <f>IF(OR(A27="",B27=""),0,IF(COUNTIFS($B$2:$B$101,B27,$A$2:$A$101,"&lt;"&amp;A27)+COUNTIFS($B$1:B26,B27,$A$1:A26,A27)=0,1,0))</f>
        <v>1</v>
      </c>
      <c r="K27">
        <f>IF(C27="",0,IF(COUNTIF(Каналы!$A$5:$A$12,C27)&gt;0,1,0))</f>
        <v>1</v>
      </c>
      <c r="L27">
        <f>H27*I27*J27*IF(D27="да",0,1)</f>
        <v>1</v>
      </c>
      <c r="M27" t="str">
        <f>IF(H27=0,"",IF(A27="","нет даты",IF(I27=0,"вне месяца",IF(B27="","нет кода клиентки",IF(J27=0,"повторная строка",IF(D27="да","уже была клиенткой",IF(K27=0,"учтена, канал не указан","учтена")))))))</f>
        <v>учтена</v>
      </c>
      <c r="N27" t="str">
        <f>IF(L27=0,"",IF(K27=1,C27,"Не указан"))</f>
        <v>Авито</v>
      </c>
    </row>
    <row r="28">
      <c r="A28" s="6" t="n">
        <v>46303</v>
      </c>
      <c r="B28" s="11" t="inlineStr">
        <is>
          <t>К-27</t>
        </is>
      </c>
      <c r="C28" s="11" t="inlineStr">
        <is>
          <t>Авито</t>
        </is>
      </c>
      <c r="D28" s="11" t="inlineStr">
        <is>
          <t>нет</t>
        </is>
      </c>
      <c r="E28" s="11" t="inlineStr">
        <is>
          <t>нет</t>
        </is>
      </c>
      <c r="F28" s="11" t="n"/>
      <c r="G28" s="11" t="n"/>
      <c r="H28">
        <f>IF(AND(A28="",B28="",C28=""),0,1)</f>
        <v>1</v>
      </c>
      <c r="I28">
        <f>IF(A28="",0,IF(AND(A28&gt;=Вводные!$B$10,A28&lt;=Вводные!$B$11),1,0))</f>
        <v>1</v>
      </c>
      <c r="J28">
        <f>IF(OR(A28="",B28=""),0,IF(COUNTIFS($B$2:$B$101,B28,$A$2:$A$101,"&lt;"&amp;A28)+COUNTIFS($B$1:B27,B28,$A$1:A27,A28)=0,1,0))</f>
        <v>1</v>
      </c>
      <c r="K28">
        <f>IF(C28="",0,IF(COUNTIF(Каналы!$A$5:$A$12,C28)&gt;0,1,0))</f>
        <v>1</v>
      </c>
      <c r="L28">
        <f>H28*I28*J28*IF(D28="да",0,1)</f>
        <v>1</v>
      </c>
      <c r="M28" t="str">
        <f>IF(H28=0,"",IF(A28="","нет даты",IF(I28=0,"вне месяца",IF(B28="","нет кода клиентки",IF(J28=0,"повторная строка",IF(D28="да","уже была клиенткой",IF(K28=0,"учтена, канал не указан","учтена")))))))</f>
        <v>учтена</v>
      </c>
      <c r="N28" t="str">
        <f>IF(L28=0,"",IF(K28=1,C28,"Не указан"))</f>
        <v>Авито</v>
      </c>
    </row>
    <row r="29">
      <c r="A29" s="6" t="n">
        <v>46304</v>
      </c>
      <c r="B29" s="11" t="inlineStr">
        <is>
          <t>К-28</t>
        </is>
      </c>
      <c r="C29" s="11" t="inlineStr">
        <is>
          <t>Авито</t>
        </is>
      </c>
      <c r="D29" s="11" t="inlineStr">
        <is>
          <t>нет</t>
        </is>
      </c>
      <c r="E29" s="11" t="inlineStr">
        <is>
          <t>нет</t>
        </is>
      </c>
      <c r="F29" s="11" t="n"/>
      <c r="G29" s="11" t="n"/>
      <c r="H29">
        <f>IF(AND(A29="",B29="",C29=""),0,1)</f>
        <v>1</v>
      </c>
      <c r="I29">
        <f>IF(A29="",0,IF(AND(A29&gt;=Вводные!$B$10,A29&lt;=Вводные!$B$11),1,0))</f>
        <v>1</v>
      </c>
      <c r="J29">
        <f>IF(OR(A29="",B29=""),0,IF(COUNTIFS($B$2:$B$101,B29,$A$2:$A$101,"&lt;"&amp;A29)+COUNTIFS($B$1:B28,B29,$A$1:A28,A29)=0,1,0))</f>
        <v>1</v>
      </c>
      <c r="K29">
        <f>IF(C29="",0,IF(COUNTIF(Каналы!$A$5:$A$12,C29)&gt;0,1,0))</f>
        <v>1</v>
      </c>
      <c r="L29">
        <f>H29*I29*J29*IF(D29="да",0,1)</f>
        <v>1</v>
      </c>
      <c r="M29" t="str">
        <f>IF(H29=0,"",IF(A29="","нет даты",IF(I29=0,"вне месяца",IF(B29="","нет кода клиентки",IF(J29=0,"повторная строка",IF(D29="да","уже была клиенткой",IF(K29=0,"учтена, канал не указан","учтена")))))))</f>
        <v>учтена</v>
      </c>
      <c r="N29" t="str">
        <f>IF(L29=0,"",IF(K29=1,C29,"Не указан"))</f>
        <v>Авито</v>
      </c>
    </row>
    <row r="30">
      <c r="A30" s="6" t="n">
        <v>46307</v>
      </c>
      <c r="B30" s="11" t="inlineStr">
        <is>
          <t>К-29</t>
        </is>
      </c>
      <c r="C30" s="11" t="inlineStr">
        <is>
          <t>Авито</t>
        </is>
      </c>
      <c r="D30" s="11" t="inlineStr">
        <is>
          <t>нет</t>
        </is>
      </c>
      <c r="E30" s="11" t="inlineStr">
        <is>
          <t>нет</t>
        </is>
      </c>
      <c r="F30" s="11" t="n"/>
      <c r="G30" s="11" t="n"/>
      <c r="H30">
        <f>IF(AND(A30="",B30="",C30=""),0,1)</f>
        <v>1</v>
      </c>
      <c r="I30">
        <f>IF(A30="",0,IF(AND(A30&gt;=Вводные!$B$10,A30&lt;=Вводные!$B$11),1,0))</f>
        <v>1</v>
      </c>
      <c r="J30">
        <f>IF(OR(A30="",B30=""),0,IF(COUNTIFS($B$2:$B$101,B30,$A$2:$A$101,"&lt;"&amp;A30)+COUNTIFS($B$1:B29,B30,$A$1:A29,A30)=0,1,0))</f>
        <v>1</v>
      </c>
      <c r="K30">
        <f>IF(C30="",0,IF(COUNTIF(Каналы!$A$5:$A$12,C30)&gt;0,1,0))</f>
        <v>1</v>
      </c>
      <c r="L30">
        <f>H30*I30*J30*IF(D30="да",0,1)</f>
        <v>1</v>
      </c>
      <c r="M30" t="str">
        <f>IF(H30=0,"",IF(A30="","нет даты",IF(I30=0,"вне месяца",IF(B30="","нет кода клиентки",IF(J30=0,"повторная строка",IF(D30="да","уже была клиенткой",IF(K30=0,"учтена, канал не указан","учтена")))))))</f>
        <v>учтена</v>
      </c>
      <c r="N30" t="str">
        <f>IF(L30=0,"",IF(K30=1,C30,"Не указан"))</f>
        <v>Авито</v>
      </c>
    </row>
    <row r="31">
      <c r="A31" s="6" t="n">
        <v>46310</v>
      </c>
      <c r="B31" s="11" t="inlineStr">
        <is>
          <t>К-30</t>
        </is>
      </c>
      <c r="C31" s="11" t="inlineStr">
        <is>
          <t>Авито</t>
        </is>
      </c>
      <c r="D31" s="11" t="inlineStr">
        <is>
          <t>нет</t>
        </is>
      </c>
      <c r="E31" s="11" t="inlineStr">
        <is>
          <t>нет</t>
        </is>
      </c>
      <c r="F31" s="11" t="n"/>
      <c r="G31" s="11" t="n"/>
      <c r="H31">
        <f>IF(AND(A31="",B31="",C31=""),0,1)</f>
        <v>1</v>
      </c>
      <c r="I31">
        <f>IF(A31="",0,IF(AND(A31&gt;=Вводные!$B$10,A31&lt;=Вводные!$B$11),1,0))</f>
        <v>1</v>
      </c>
      <c r="J31">
        <f>IF(OR(A31="",B31=""),0,IF(COUNTIFS($B$2:$B$101,B31,$A$2:$A$101,"&lt;"&amp;A31)+COUNTIFS($B$1:B30,B31,$A$1:A30,A31)=0,1,0))</f>
        <v>1</v>
      </c>
      <c r="K31">
        <f>IF(C31="",0,IF(COUNTIF(Каналы!$A$5:$A$12,C31)&gt;0,1,0))</f>
        <v>1</v>
      </c>
      <c r="L31">
        <f>H31*I31*J31*IF(D31="да",0,1)</f>
        <v>1</v>
      </c>
      <c r="M31" t="str">
        <f>IF(H31=0,"",IF(A31="","нет даты",IF(I31=0,"вне месяца",IF(B31="","нет кода клиентки",IF(J31=0,"повторная строка",IF(D31="да","уже была клиенткой",IF(K31=0,"учтена, канал не указан","учтена")))))))</f>
        <v>учтена</v>
      </c>
      <c r="N31" t="str">
        <f>IF(L31=0,"",IF(K31=1,C31,"Не указан"))</f>
        <v>Авито</v>
      </c>
    </row>
    <row r="32">
      <c r="A32" s="6" t="n">
        <v>46311</v>
      </c>
      <c r="B32" s="11" t="inlineStr">
        <is>
          <t>К-31</t>
        </is>
      </c>
      <c r="C32" s="11" t="inlineStr">
        <is>
          <t>Авито</t>
        </is>
      </c>
      <c r="D32" s="11" t="inlineStr">
        <is>
          <t>нет</t>
        </is>
      </c>
      <c r="E32" s="11" t="inlineStr">
        <is>
          <t>нет</t>
        </is>
      </c>
      <c r="F32" s="11" t="n"/>
      <c r="G32" s="11" t="n"/>
      <c r="H32">
        <f>IF(AND(A32="",B32="",C32=""),0,1)</f>
        <v>1</v>
      </c>
      <c r="I32">
        <f>IF(A32="",0,IF(AND(A32&gt;=Вводные!$B$10,A32&lt;=Вводные!$B$11),1,0))</f>
        <v>1</v>
      </c>
      <c r="J32">
        <f>IF(OR(A32="",B32=""),0,IF(COUNTIFS($B$2:$B$101,B32,$A$2:$A$101,"&lt;"&amp;A32)+COUNTIFS($B$1:B31,B32,$A$1:A31,A32)=0,1,0))</f>
        <v>1</v>
      </c>
      <c r="K32">
        <f>IF(C32="",0,IF(COUNTIF(Каналы!$A$5:$A$12,C32)&gt;0,1,0))</f>
        <v>1</v>
      </c>
      <c r="L32">
        <f>H32*I32*J32*IF(D32="да",0,1)</f>
        <v>1</v>
      </c>
      <c r="M32" t="str">
        <f>IF(H32=0,"",IF(A32="","нет даты",IF(I32=0,"вне месяца",IF(B32="","нет кода клиентки",IF(J32=0,"повторная строка",IF(D32="да","уже была клиенткой",IF(K32=0,"учтена, канал не указан","учтена")))))))</f>
        <v>учтена</v>
      </c>
      <c r="N32" t="str">
        <f>IF(L32=0,"",IF(K32=1,C32,"Не указан"))</f>
        <v>Авито</v>
      </c>
    </row>
    <row r="33">
      <c r="A33" s="6" t="n">
        <v>46315</v>
      </c>
      <c r="B33" s="11" t="inlineStr">
        <is>
          <t>К-32</t>
        </is>
      </c>
      <c r="C33" s="11" t="inlineStr">
        <is>
          <t>Авито</t>
        </is>
      </c>
      <c r="D33" s="11" t="inlineStr">
        <is>
          <t>нет</t>
        </is>
      </c>
      <c r="E33" s="11" t="inlineStr">
        <is>
          <t>нет</t>
        </is>
      </c>
      <c r="F33" s="11" t="n"/>
      <c r="G33" s="11" t="n"/>
      <c r="H33">
        <f>IF(AND(A33="",B33="",C33=""),0,1)</f>
        <v>1</v>
      </c>
      <c r="I33">
        <f>IF(A33="",0,IF(AND(A33&gt;=Вводные!$B$10,A33&lt;=Вводные!$B$11),1,0))</f>
        <v>1</v>
      </c>
      <c r="J33">
        <f>IF(OR(A33="",B33=""),0,IF(COUNTIFS($B$2:$B$101,B33,$A$2:$A$101,"&lt;"&amp;A33)+COUNTIFS($B$1:B32,B33,$A$1:A32,A33)=0,1,0))</f>
        <v>1</v>
      </c>
      <c r="K33">
        <f>IF(C33="",0,IF(COUNTIF(Каналы!$A$5:$A$12,C33)&gt;0,1,0))</f>
        <v>1</v>
      </c>
      <c r="L33">
        <f>H33*I33*J33*IF(D33="да",0,1)</f>
        <v>1</v>
      </c>
      <c r="M33" t="str">
        <f>IF(H33=0,"",IF(A33="","нет даты",IF(I33=0,"вне месяца",IF(B33="","нет кода клиентки",IF(J33=0,"повторная строка",IF(D33="да","уже была клиенткой",IF(K33=0,"учтена, канал не указан","учтена")))))))</f>
        <v>учтена</v>
      </c>
      <c r="N33" t="str">
        <f>IF(L33=0,"",IF(K33=1,C33,"Не указан"))</f>
        <v>Авито</v>
      </c>
    </row>
    <row r="34">
      <c r="A34" s="6" t="n">
        <v>46317</v>
      </c>
      <c r="B34" s="11" t="inlineStr">
        <is>
          <t>К-33</t>
        </is>
      </c>
      <c r="C34" s="11" t="inlineStr">
        <is>
          <t>Авито</t>
        </is>
      </c>
      <c r="D34" s="11" t="inlineStr">
        <is>
          <t>нет</t>
        </is>
      </c>
      <c r="E34" s="11" t="inlineStr">
        <is>
          <t>нет</t>
        </is>
      </c>
      <c r="F34" s="11" t="n"/>
      <c r="G34" s="11" t="n"/>
      <c r="H34">
        <f>IF(AND(A34="",B34="",C34=""),0,1)</f>
        <v>1</v>
      </c>
      <c r="I34">
        <f>IF(A34="",0,IF(AND(A34&gt;=Вводные!$B$10,A34&lt;=Вводные!$B$11),1,0))</f>
        <v>1</v>
      </c>
      <c r="J34">
        <f>IF(OR(A34="",B34=""),0,IF(COUNTIFS($B$2:$B$101,B34,$A$2:$A$101,"&lt;"&amp;A34)+COUNTIFS($B$1:B33,B34,$A$1:A33,A34)=0,1,0))</f>
        <v>1</v>
      </c>
      <c r="K34">
        <f>IF(C34="",0,IF(COUNTIF(Каналы!$A$5:$A$12,C34)&gt;0,1,0))</f>
        <v>1</v>
      </c>
      <c r="L34">
        <f>H34*I34*J34*IF(D34="да",0,1)</f>
        <v>1</v>
      </c>
      <c r="M34" t="str">
        <f>IF(H34=0,"",IF(A34="","нет даты",IF(I34=0,"вне месяца",IF(B34="","нет кода клиентки",IF(J34=0,"повторная строка",IF(D34="да","уже была клиенткой",IF(K34=0,"учтена, канал не указан","учтена")))))))</f>
        <v>учтена</v>
      </c>
      <c r="N34" t="str">
        <f>IF(L34=0,"",IF(K34=1,C34,"Не указан"))</f>
        <v>Авито</v>
      </c>
    </row>
    <row r="35">
      <c r="A35" s="6" t="n">
        <v>46323</v>
      </c>
      <c r="B35" s="11" t="inlineStr">
        <is>
          <t>К-34</t>
        </is>
      </c>
      <c r="C35" s="11" t="inlineStr">
        <is>
          <t>Авито</t>
        </is>
      </c>
      <c r="D35" s="11" t="inlineStr">
        <is>
          <t>нет</t>
        </is>
      </c>
      <c r="E35" s="11" t="inlineStr">
        <is>
          <t>нет</t>
        </is>
      </c>
      <c r="F35" s="11" t="n"/>
      <c r="G35" s="11" t="n"/>
      <c r="H35">
        <f>IF(AND(A35="",B35="",C35=""),0,1)</f>
        <v>1</v>
      </c>
      <c r="I35">
        <f>IF(A35="",0,IF(AND(A35&gt;=Вводные!$B$10,A35&lt;=Вводные!$B$11),1,0))</f>
        <v>1</v>
      </c>
      <c r="J35">
        <f>IF(OR(A35="",B35=""),0,IF(COUNTIFS($B$2:$B$101,B35,$A$2:$A$101,"&lt;"&amp;A35)+COUNTIFS($B$1:B34,B35,$A$1:A34,A35)=0,1,0))</f>
        <v>1</v>
      </c>
      <c r="K35">
        <f>IF(C35="",0,IF(COUNTIF(Каналы!$A$5:$A$12,C35)&gt;0,1,0))</f>
        <v>1</v>
      </c>
      <c r="L35">
        <f>H35*I35*J35*IF(D35="да",0,1)</f>
        <v>1</v>
      </c>
      <c r="M35" t="str">
        <f>IF(H35=0,"",IF(A35="","нет даты",IF(I35=0,"вне месяца",IF(B35="","нет кода клиентки",IF(J35=0,"повторная строка",IF(D35="да","уже была клиенткой",IF(K35=0,"учтена, канал не указан","учтена")))))))</f>
        <v>учтена</v>
      </c>
      <c r="N35" t="str">
        <f>IF(L35=0,"",IF(K35=1,C35,"Не указан"))</f>
        <v>Авито</v>
      </c>
    </row>
    <row r="36">
      <c r="A36" s="6" t="n">
        <v>46303</v>
      </c>
      <c r="B36" s="11" t="inlineStr">
        <is>
          <t>К-35</t>
        </is>
      </c>
      <c r="C36" s="11" t="inlineStr">
        <is>
          <t>ВКонтакте реклама</t>
        </is>
      </c>
      <c r="D36" s="11" t="inlineStr">
        <is>
          <t>нет</t>
        </is>
      </c>
      <c r="E36" s="11" t="inlineStr">
        <is>
          <t>да</t>
        </is>
      </c>
      <c r="F36" s="11" t="inlineStr">
        <is>
          <t>да</t>
        </is>
      </c>
      <c r="G36" s="11" t="inlineStr">
        <is>
          <t>да</t>
        </is>
      </c>
      <c r="H36">
        <f>IF(AND(A36="",B36="",C36=""),0,1)</f>
        <v>1</v>
      </c>
      <c r="I36">
        <f>IF(A36="",0,IF(AND(A36&gt;=Вводные!$B$10,A36&lt;=Вводные!$B$11),1,0))</f>
        <v>1</v>
      </c>
      <c r="J36">
        <f>IF(OR(A36="",B36=""),0,IF(COUNTIFS($B$2:$B$101,B36,$A$2:$A$101,"&lt;"&amp;A36)+COUNTIFS($B$1:B35,B36,$A$1:A35,A36)=0,1,0))</f>
        <v>1</v>
      </c>
      <c r="K36">
        <f>IF(C36="",0,IF(COUNTIF(Каналы!$A$5:$A$12,C36)&gt;0,1,0))</f>
        <v>1</v>
      </c>
      <c r="L36">
        <f>H36*I36*J36*IF(D36="да",0,1)</f>
        <v>1</v>
      </c>
      <c r="M36" t="str">
        <f>IF(H36=0,"",IF(A36="","нет даты",IF(I36=0,"вне месяца",IF(B36="","нет кода клиентки",IF(J36=0,"повторная строка",IF(D36="да","уже была клиенткой",IF(K36=0,"учтена, канал не указан","учтена")))))))</f>
        <v>учтена</v>
      </c>
      <c r="N36" t="str">
        <f>IF(L36=0,"",IF(K36=1,C36,"Не указан"))</f>
        <v>ВКонтакте реклама</v>
      </c>
    </row>
    <row r="37">
      <c r="A37" s="6" t="n">
        <v>46310</v>
      </c>
      <c r="B37" s="11" t="inlineStr">
        <is>
          <t>К-36</t>
        </is>
      </c>
      <c r="C37" s="11" t="inlineStr">
        <is>
          <t>ВКонтакте реклама</t>
        </is>
      </c>
      <c r="D37" s="11" t="inlineStr">
        <is>
          <t>нет</t>
        </is>
      </c>
      <c r="E37" s="11" t="inlineStr">
        <is>
          <t>да</t>
        </is>
      </c>
      <c r="F37" s="11" t="inlineStr">
        <is>
          <t>да</t>
        </is>
      </c>
      <c r="G37" s="11" t="inlineStr">
        <is>
          <t>нет</t>
        </is>
      </c>
      <c r="H37">
        <f>IF(AND(A37="",B37="",C37=""),0,1)</f>
        <v>1</v>
      </c>
      <c r="I37">
        <f>IF(A37="",0,IF(AND(A37&gt;=Вводные!$B$10,A37&lt;=Вводные!$B$11),1,0))</f>
        <v>1</v>
      </c>
      <c r="J37">
        <f>IF(OR(A37="",B37=""),0,IF(COUNTIFS($B$2:$B$101,B37,$A$2:$A$101,"&lt;"&amp;A37)+COUNTIFS($B$1:B36,B37,$A$1:A36,A37)=0,1,0))</f>
        <v>1</v>
      </c>
      <c r="K37">
        <f>IF(C37="",0,IF(COUNTIF(Каналы!$A$5:$A$12,C37)&gt;0,1,0))</f>
        <v>1</v>
      </c>
      <c r="L37">
        <f>H37*I37*J37*IF(D37="да",0,1)</f>
        <v>1</v>
      </c>
      <c r="M37" t="str">
        <f>IF(H37=0,"",IF(A37="","нет даты",IF(I37=0,"вне месяца",IF(B37="","нет кода клиентки",IF(J37=0,"повторная строка",IF(D37="да","уже была клиенткой",IF(K37=0,"учтена, канал не указан","учтена")))))))</f>
        <v>учтена</v>
      </c>
      <c r="N37" t="str">
        <f>IF(L37=0,"",IF(K37=1,C37,"Не указан"))</f>
        <v>ВКонтакте реклама</v>
      </c>
    </row>
    <row r="38">
      <c r="A38" s="6" t="n">
        <v>46317</v>
      </c>
      <c r="B38" s="11" t="inlineStr">
        <is>
          <t>К-37</t>
        </is>
      </c>
      <c r="C38" s="11" t="inlineStr">
        <is>
          <t>ВКонтакте реклама</t>
        </is>
      </c>
      <c r="D38" s="11" t="inlineStr">
        <is>
          <t>нет</t>
        </is>
      </c>
      <c r="E38" s="11" t="inlineStr">
        <is>
          <t>да</t>
        </is>
      </c>
      <c r="F38" s="11" t="inlineStr">
        <is>
          <t>да</t>
        </is>
      </c>
      <c r="G38" s="11" t="inlineStr">
        <is>
          <t>нет</t>
        </is>
      </c>
      <c r="H38">
        <f>IF(AND(A38="",B38="",C38=""),0,1)</f>
        <v>1</v>
      </c>
      <c r="I38">
        <f>IF(A38="",0,IF(AND(A38&gt;=Вводные!$B$10,A38&lt;=Вводные!$B$11),1,0))</f>
        <v>1</v>
      </c>
      <c r="J38">
        <f>IF(OR(A38="",B38=""),0,IF(COUNTIFS($B$2:$B$101,B38,$A$2:$A$101,"&lt;"&amp;A38)+COUNTIFS($B$1:B37,B38,$A$1:A37,A38)=0,1,0))</f>
        <v>1</v>
      </c>
      <c r="K38">
        <f>IF(C38="",0,IF(COUNTIF(Каналы!$A$5:$A$12,C38)&gt;0,1,0))</f>
        <v>1</v>
      </c>
      <c r="L38">
        <f>H38*I38*J38*IF(D38="да",0,1)</f>
        <v>1</v>
      </c>
      <c r="M38" t="str">
        <f>IF(H38=0,"",IF(A38="","нет даты",IF(I38=0,"вне месяца",IF(B38="","нет кода клиентки",IF(J38=0,"повторная строка",IF(D38="да","уже была клиенткой",IF(K38=0,"учтена, канал не указан","учтена")))))))</f>
        <v>учтена</v>
      </c>
      <c r="N38" t="str">
        <f>IF(L38=0,"",IF(K38=1,C38,"Не указан"))</f>
        <v>ВКонтакте реклама</v>
      </c>
    </row>
    <row r="39">
      <c r="A39" s="6" t="n">
        <v>46305</v>
      </c>
      <c r="B39" s="11" t="inlineStr">
        <is>
          <t>К-38</t>
        </is>
      </c>
      <c r="C39" s="11" t="inlineStr">
        <is>
          <t>ВКонтакте реклама</t>
        </is>
      </c>
      <c r="D39" s="11" t="inlineStr">
        <is>
          <t>нет</t>
        </is>
      </c>
      <c r="E39" s="11" t="inlineStr">
        <is>
          <t>да</t>
        </is>
      </c>
      <c r="F39" s="11" t="inlineStr">
        <is>
          <t>нет</t>
        </is>
      </c>
      <c r="G39" s="11" t="n"/>
      <c r="H39">
        <f>IF(AND(A39="",B39="",C39=""),0,1)</f>
        <v>1</v>
      </c>
      <c r="I39">
        <f>IF(A39="",0,IF(AND(A39&gt;=Вводные!$B$10,A39&lt;=Вводные!$B$11),1,0))</f>
        <v>1</v>
      </c>
      <c r="J39">
        <f>IF(OR(A39="",B39=""),0,IF(COUNTIFS($B$2:$B$101,B39,$A$2:$A$101,"&lt;"&amp;A39)+COUNTIFS($B$1:B38,B39,$A$1:A38,A39)=0,1,0))</f>
        <v>1</v>
      </c>
      <c r="K39">
        <f>IF(C39="",0,IF(COUNTIF(Каналы!$A$5:$A$12,C39)&gt;0,1,0))</f>
        <v>1</v>
      </c>
      <c r="L39">
        <f>H39*I39*J39*IF(D39="да",0,1)</f>
        <v>1</v>
      </c>
      <c r="M39" t="str">
        <f>IF(H39=0,"",IF(A39="","нет даты",IF(I39=0,"вне месяца",IF(B39="","нет кода клиентки",IF(J39=0,"повторная строка",IF(D39="да","уже была клиенткой",IF(K39=0,"учтена, канал не указан","учтена")))))))</f>
        <v>учтена</v>
      </c>
      <c r="N39" t="str">
        <f>IF(L39=0,"",IF(K39=1,C39,"Не указан"))</f>
        <v>ВКонтакте реклама</v>
      </c>
    </row>
    <row r="40">
      <c r="A40" s="6" t="n">
        <v>46311</v>
      </c>
      <c r="B40" s="11" t="inlineStr">
        <is>
          <t>К-39</t>
        </is>
      </c>
      <c r="C40" s="11" t="inlineStr">
        <is>
          <t>ВКонтакте реклама</t>
        </is>
      </c>
      <c r="D40" s="11" t="inlineStr">
        <is>
          <t>нет</t>
        </is>
      </c>
      <c r="E40" s="11" t="inlineStr">
        <is>
          <t>да</t>
        </is>
      </c>
      <c r="F40" s="11" t="inlineStr">
        <is>
          <t>нет</t>
        </is>
      </c>
      <c r="G40" s="11" t="n"/>
      <c r="H40">
        <f>IF(AND(A40="",B40="",C40=""),0,1)</f>
        <v>1</v>
      </c>
      <c r="I40">
        <f>IF(A40="",0,IF(AND(A40&gt;=Вводные!$B$10,A40&lt;=Вводные!$B$11),1,0))</f>
        <v>1</v>
      </c>
      <c r="J40">
        <f>IF(OR(A40="",B40=""),0,IF(COUNTIFS($B$2:$B$101,B40,$A$2:$A$101,"&lt;"&amp;A40)+COUNTIFS($B$1:B39,B40,$A$1:A39,A40)=0,1,0))</f>
        <v>1</v>
      </c>
      <c r="K40">
        <f>IF(C40="",0,IF(COUNTIF(Каналы!$A$5:$A$12,C40)&gt;0,1,0))</f>
        <v>1</v>
      </c>
      <c r="L40">
        <f>H40*I40*J40*IF(D40="да",0,1)</f>
        <v>1</v>
      </c>
      <c r="M40" t="str">
        <f>IF(H40=0,"",IF(A40="","нет даты",IF(I40=0,"вне месяца",IF(B40="","нет кода клиентки",IF(J40=0,"повторная строка",IF(D40="да","уже была клиенткой",IF(K40=0,"учтена, канал не указан","учтена")))))))</f>
        <v>учтена</v>
      </c>
      <c r="N40" t="str">
        <f>IF(L40=0,"",IF(K40=1,C40,"Не указан"))</f>
        <v>ВКонтакте реклама</v>
      </c>
    </row>
    <row r="41">
      <c r="A41" s="6" t="n">
        <v>46319</v>
      </c>
      <c r="B41" s="11" t="inlineStr">
        <is>
          <t>К-40</t>
        </is>
      </c>
      <c r="C41" s="11" t="inlineStr">
        <is>
          <t>ВКонтакте реклама</t>
        </is>
      </c>
      <c r="D41" s="11" t="inlineStr">
        <is>
          <t>нет</t>
        </is>
      </c>
      <c r="E41" s="11" t="inlineStr">
        <is>
          <t>да</t>
        </is>
      </c>
      <c r="F41" s="11" t="inlineStr">
        <is>
          <t>нет</t>
        </is>
      </c>
      <c r="G41" s="11" t="n"/>
      <c r="H41">
        <f>IF(AND(A41="",B41="",C41=""),0,1)</f>
        <v>1</v>
      </c>
      <c r="I41">
        <f>IF(A41="",0,IF(AND(A41&gt;=Вводные!$B$10,A41&lt;=Вводные!$B$11),1,0))</f>
        <v>1</v>
      </c>
      <c r="J41">
        <f>IF(OR(A41="",B41=""),0,IF(COUNTIFS($B$2:$B$101,B41,$A$2:$A$101,"&lt;"&amp;A41)+COUNTIFS($B$1:B40,B41,$A$1:A40,A41)=0,1,0))</f>
        <v>1</v>
      </c>
      <c r="K41">
        <f>IF(C41="",0,IF(COUNTIF(Каналы!$A$5:$A$12,C41)&gt;0,1,0))</f>
        <v>1</v>
      </c>
      <c r="L41">
        <f>H41*I41*J41*IF(D41="да",0,1)</f>
        <v>1</v>
      </c>
      <c r="M41" t="str">
        <f>IF(H41=0,"",IF(A41="","нет даты",IF(I41=0,"вне месяца",IF(B41="","нет кода клиентки",IF(J41=0,"повторная строка",IF(D41="да","уже была клиенткой",IF(K41=0,"учтена, канал не указан","учтена")))))))</f>
        <v>учтена</v>
      </c>
      <c r="N41" t="str">
        <f>IF(L41=0,"",IF(K41=1,C41,"Не указан"))</f>
        <v>ВКонтакте реклама</v>
      </c>
    </row>
    <row r="42">
      <c r="A42" s="6" t="n">
        <v>46306</v>
      </c>
      <c r="B42" s="11" t="inlineStr">
        <is>
          <t>К-41</t>
        </is>
      </c>
      <c r="C42" s="11" t="inlineStr">
        <is>
          <t>ВКонтакте реклама</t>
        </is>
      </c>
      <c r="D42" s="11" t="inlineStr">
        <is>
          <t>нет</t>
        </is>
      </c>
      <c r="E42" s="11" t="inlineStr">
        <is>
          <t>нет</t>
        </is>
      </c>
      <c r="F42" s="11" t="n"/>
      <c r="G42" s="11" t="n"/>
      <c r="H42">
        <f>IF(AND(A42="",B42="",C42=""),0,1)</f>
        <v>1</v>
      </c>
      <c r="I42">
        <f>IF(A42="",0,IF(AND(A42&gt;=Вводные!$B$10,A42&lt;=Вводные!$B$11),1,0))</f>
        <v>1</v>
      </c>
      <c r="J42">
        <f>IF(OR(A42="",B42=""),0,IF(COUNTIFS($B$2:$B$101,B42,$A$2:$A$101,"&lt;"&amp;A42)+COUNTIFS($B$1:B41,B42,$A$1:A41,A42)=0,1,0))</f>
        <v>1</v>
      </c>
      <c r="K42">
        <f>IF(C42="",0,IF(COUNTIF(Каналы!$A$5:$A$12,C42)&gt;0,1,0))</f>
        <v>1</v>
      </c>
      <c r="L42">
        <f>H42*I42*J42*IF(D42="да",0,1)</f>
        <v>1</v>
      </c>
      <c r="M42" t="str">
        <f>IF(H42=0,"",IF(A42="","нет даты",IF(I42=0,"вне месяца",IF(B42="","нет кода клиентки",IF(J42=0,"повторная строка",IF(D42="да","уже была клиенткой",IF(K42=0,"учтена, канал не указан","учтена")))))))</f>
        <v>учтена</v>
      </c>
      <c r="N42" t="str">
        <f>IF(L42=0,"",IF(K42=1,C42,"Не указан"))</f>
        <v>ВКонтакте реклама</v>
      </c>
    </row>
    <row r="43">
      <c r="A43" s="6" t="n">
        <v>46324</v>
      </c>
      <c r="B43" s="11" t="inlineStr">
        <is>
          <t>К-42</t>
        </is>
      </c>
      <c r="C43" s="11" t="inlineStr">
        <is>
          <t>ВКонтакте реклама</t>
        </is>
      </c>
      <c r="D43" s="11" t="inlineStr">
        <is>
          <t>нет</t>
        </is>
      </c>
      <c r="E43" s="11" t="inlineStr">
        <is>
          <t>нет</t>
        </is>
      </c>
      <c r="F43" s="11" t="n"/>
      <c r="G43" s="11" t="n"/>
      <c r="H43">
        <f>IF(AND(A43="",B43="",C43=""),0,1)</f>
        <v>1</v>
      </c>
      <c r="I43">
        <f>IF(A43="",0,IF(AND(A43&gt;=Вводные!$B$10,A43&lt;=Вводные!$B$11),1,0))</f>
        <v>1</v>
      </c>
      <c r="J43">
        <f>IF(OR(A43="",B43=""),0,IF(COUNTIFS($B$2:$B$101,B43,$A$2:$A$101,"&lt;"&amp;A43)+COUNTIFS($B$1:B42,B43,$A$1:A42,A43)=0,1,0))</f>
        <v>1</v>
      </c>
      <c r="K43">
        <f>IF(C43="",0,IF(COUNTIF(Каналы!$A$5:$A$12,C43)&gt;0,1,0))</f>
        <v>1</v>
      </c>
      <c r="L43">
        <f>H43*I43*J43*IF(D43="да",0,1)</f>
        <v>1</v>
      </c>
      <c r="M43" t="str">
        <f>IF(H43=0,"",IF(A43="","нет даты",IF(I43=0,"вне месяца",IF(B43="","нет кода клиентки",IF(J43=0,"повторная строка",IF(D43="да","уже была клиенткой",IF(K43=0,"учтена, канал не указан","учтена")))))))</f>
        <v>учтена</v>
      </c>
      <c r="N43" t="str">
        <f>IF(L43=0,"",IF(K43=1,C43,"Не указан"))</f>
        <v>ВКонтакте реклама</v>
      </c>
    </row>
    <row r="44">
      <c r="A44" s="6" t="n">
        <v>46304</v>
      </c>
      <c r="B44" s="11" t="inlineStr">
        <is>
          <t>К-43</t>
        </is>
      </c>
      <c r="C44" s="11" t="inlineStr">
        <is>
          <t>Рекомендации клиенток</t>
        </is>
      </c>
      <c r="D44" s="11" t="inlineStr">
        <is>
          <t>нет</t>
        </is>
      </c>
      <c r="E44" s="11" t="inlineStr">
        <is>
          <t>да</t>
        </is>
      </c>
      <c r="F44" s="11" t="inlineStr">
        <is>
          <t>да</t>
        </is>
      </c>
      <c r="G44" s="11" t="inlineStr">
        <is>
          <t>да</t>
        </is>
      </c>
      <c r="H44">
        <f>IF(AND(A44="",B44="",C44=""),0,1)</f>
        <v>1</v>
      </c>
      <c r="I44">
        <f>IF(A44="",0,IF(AND(A44&gt;=Вводные!$B$10,A44&lt;=Вводные!$B$11),1,0))</f>
        <v>1</v>
      </c>
      <c r="J44">
        <f>IF(OR(A44="",B44=""),0,IF(COUNTIFS($B$2:$B$101,B44,$A$2:$A$101,"&lt;"&amp;A44)+COUNTIFS($B$1:B43,B44,$A$1:A43,A44)=0,1,0))</f>
        <v>1</v>
      </c>
      <c r="K44">
        <f>IF(C44="",0,IF(COUNTIF(Каналы!$A$5:$A$12,C44)&gt;0,1,0))</f>
        <v>1</v>
      </c>
      <c r="L44">
        <f>H44*I44*J44*IF(D44="да",0,1)</f>
        <v>1</v>
      </c>
      <c r="M44" t="str">
        <f>IF(H44=0,"",IF(A44="","нет даты",IF(I44=0,"вне месяца",IF(B44="","нет кода клиентки",IF(J44=0,"повторная строка",IF(D44="да","уже была клиенткой",IF(K44=0,"учтена, канал не указан","учтена")))))))</f>
        <v>учтена</v>
      </c>
      <c r="N44" t="str">
        <f>IF(L44=0,"",IF(K44=1,C44,"Не указан"))</f>
        <v>Рекомендации клиенток</v>
      </c>
    </row>
    <row r="45">
      <c r="A45" s="6" t="n">
        <v>46309</v>
      </c>
      <c r="B45" s="11" t="inlineStr">
        <is>
          <t>К-44</t>
        </is>
      </c>
      <c r="C45" s="11" t="inlineStr">
        <is>
          <t>Рекомендации клиенток</t>
        </is>
      </c>
      <c r="D45" s="11" t="inlineStr">
        <is>
          <t>нет</t>
        </is>
      </c>
      <c r="E45" s="11" t="inlineStr">
        <is>
          <t>да</t>
        </is>
      </c>
      <c r="F45" s="11" t="inlineStr">
        <is>
          <t>да</t>
        </is>
      </c>
      <c r="G45" s="11" t="inlineStr">
        <is>
          <t>да</t>
        </is>
      </c>
      <c r="H45">
        <f>IF(AND(A45="",B45="",C45=""),0,1)</f>
        <v>1</v>
      </c>
      <c r="I45">
        <f>IF(A45="",0,IF(AND(A45&gt;=Вводные!$B$10,A45&lt;=Вводные!$B$11),1,0))</f>
        <v>1</v>
      </c>
      <c r="J45">
        <f>IF(OR(A45="",B45=""),0,IF(COUNTIFS($B$2:$B$101,B45,$A$2:$A$101,"&lt;"&amp;A45)+COUNTIFS($B$1:B44,B45,$A$1:A44,A45)=0,1,0))</f>
        <v>1</v>
      </c>
      <c r="K45">
        <f>IF(C45="",0,IF(COUNTIF(Каналы!$A$5:$A$12,C45)&gt;0,1,0))</f>
        <v>1</v>
      </c>
      <c r="L45">
        <f>H45*I45*J45*IF(D45="да",0,1)</f>
        <v>1</v>
      </c>
      <c r="M45" t="str">
        <f>IF(H45=0,"",IF(A45="","нет даты",IF(I45=0,"вне месяца",IF(B45="","нет кода клиентки",IF(J45=0,"повторная строка",IF(D45="да","уже была клиенткой",IF(K45=0,"учтена, канал не указан","учтена")))))))</f>
        <v>учтена</v>
      </c>
      <c r="N45" t="str">
        <f>IF(L45=0,"",IF(K45=1,C45,"Не указан"))</f>
        <v>Рекомендации клиенток</v>
      </c>
    </row>
    <row r="46">
      <c r="A46" s="6" t="n">
        <v>46313</v>
      </c>
      <c r="B46" s="11" t="inlineStr">
        <is>
          <t>К-45</t>
        </is>
      </c>
      <c r="C46" s="11" t="inlineStr">
        <is>
          <t>Рекомендации клиенток</t>
        </is>
      </c>
      <c r="D46" s="11" t="inlineStr">
        <is>
          <t>нет</t>
        </is>
      </c>
      <c r="E46" s="11" t="inlineStr">
        <is>
          <t>да</t>
        </is>
      </c>
      <c r="F46" s="11" t="inlineStr">
        <is>
          <t>да</t>
        </is>
      </c>
      <c r="G46" s="11" t="inlineStr">
        <is>
          <t>да</t>
        </is>
      </c>
      <c r="H46">
        <f>IF(AND(A46="",B46="",C46=""),0,1)</f>
        <v>1</v>
      </c>
      <c r="I46">
        <f>IF(A46="",0,IF(AND(A46&gt;=Вводные!$B$10,A46&lt;=Вводные!$B$11),1,0))</f>
        <v>1</v>
      </c>
      <c r="J46">
        <f>IF(OR(A46="",B46=""),0,IF(COUNTIFS($B$2:$B$101,B46,$A$2:$A$101,"&lt;"&amp;A46)+COUNTIFS($B$1:B45,B46,$A$1:A45,A46)=0,1,0))</f>
        <v>1</v>
      </c>
      <c r="K46">
        <f>IF(C46="",0,IF(COUNTIF(Каналы!$A$5:$A$12,C46)&gt;0,1,0))</f>
        <v>1</v>
      </c>
      <c r="L46">
        <f>H46*I46*J46*IF(D46="да",0,1)</f>
        <v>1</v>
      </c>
      <c r="M46" t="str">
        <f>IF(H46=0,"",IF(A46="","нет даты",IF(I46=0,"вне месяца",IF(B46="","нет кода клиентки",IF(J46=0,"повторная строка",IF(D46="да","уже была клиенткой",IF(K46=0,"учтена, канал не указан","учтена")))))))</f>
        <v>учтена</v>
      </c>
      <c r="N46" t="str">
        <f>IF(L46=0,"",IF(K46=1,C46,"Не указан"))</f>
        <v>Рекомендации клиенток</v>
      </c>
    </row>
    <row r="47">
      <c r="A47" s="6" t="n">
        <v>46318</v>
      </c>
      <c r="B47" s="11" t="inlineStr">
        <is>
          <t>К-46</t>
        </is>
      </c>
      <c r="C47" s="11" t="inlineStr">
        <is>
          <t>Рекомендации клиенток</t>
        </is>
      </c>
      <c r="D47" s="11" t="inlineStr">
        <is>
          <t>нет</t>
        </is>
      </c>
      <c r="E47" s="11" t="inlineStr">
        <is>
          <t>да</t>
        </is>
      </c>
      <c r="F47" s="11" t="inlineStr">
        <is>
          <t>да</t>
        </is>
      </c>
      <c r="G47" s="11" t="inlineStr">
        <is>
          <t>нет</t>
        </is>
      </c>
      <c r="H47">
        <f>IF(AND(A47="",B47="",C47=""),0,1)</f>
        <v>1</v>
      </c>
      <c r="I47">
        <f>IF(A47="",0,IF(AND(A47&gt;=Вводные!$B$10,A47&lt;=Вводные!$B$11),1,0))</f>
        <v>1</v>
      </c>
      <c r="J47">
        <f>IF(OR(A47="",B47=""),0,IF(COUNTIFS($B$2:$B$101,B47,$A$2:$A$101,"&lt;"&amp;A47)+COUNTIFS($B$1:B46,B47,$A$1:A46,A47)=0,1,0))</f>
        <v>1</v>
      </c>
      <c r="K47">
        <f>IF(C47="",0,IF(COUNTIF(Каналы!$A$5:$A$12,C47)&gt;0,1,0))</f>
        <v>1</v>
      </c>
      <c r="L47">
        <f>H47*I47*J47*IF(D47="да",0,1)</f>
        <v>1</v>
      </c>
      <c r="M47" t="str">
        <f>IF(H47=0,"",IF(A47="","нет даты",IF(I47=0,"вне месяца",IF(B47="","нет кода клиентки",IF(J47=0,"повторная строка",IF(D47="да","уже была клиенткой",IF(K47=0,"учтена, канал не указан","учтена")))))))</f>
        <v>учтена</v>
      </c>
      <c r="N47" t="str">
        <f>IF(L47=0,"",IF(K47=1,C47,"Не указан"))</f>
        <v>Рекомендации клиенток</v>
      </c>
    </row>
    <row r="48">
      <c r="A48" s="6" t="n">
        <v>46323</v>
      </c>
      <c r="B48" s="11" t="inlineStr">
        <is>
          <t>К-47</t>
        </is>
      </c>
      <c r="C48" s="11" t="inlineStr">
        <is>
          <t>Рекомендации клиенток</t>
        </is>
      </c>
      <c r="D48" s="11" t="inlineStr">
        <is>
          <t>нет</t>
        </is>
      </c>
      <c r="E48" s="11" t="inlineStr">
        <is>
          <t>да</t>
        </is>
      </c>
      <c r="F48" s="11" t="inlineStr">
        <is>
          <t>да</t>
        </is>
      </c>
      <c r="G48" s="11" t="inlineStr">
        <is>
          <t>да</t>
        </is>
      </c>
      <c r="H48">
        <f>IF(AND(A48="",B48="",C48=""),0,1)</f>
        <v>1</v>
      </c>
      <c r="I48">
        <f>IF(A48="",0,IF(AND(A48&gt;=Вводные!$B$10,A48&lt;=Вводные!$B$11),1,0))</f>
        <v>1</v>
      </c>
      <c r="J48">
        <f>IF(OR(A48="",B48=""),0,IF(COUNTIFS($B$2:$B$101,B48,$A$2:$A$101,"&lt;"&amp;A48)+COUNTIFS($B$1:B47,B48,$A$1:A47,A48)=0,1,0))</f>
        <v>1</v>
      </c>
      <c r="K48">
        <f>IF(C48="",0,IF(COUNTIF(Каналы!$A$5:$A$12,C48)&gt;0,1,0))</f>
        <v>1</v>
      </c>
      <c r="L48">
        <f>H48*I48*J48*IF(D48="да",0,1)</f>
        <v>1</v>
      </c>
      <c r="M48" t="str">
        <f>IF(H48=0,"",IF(A48="","нет даты",IF(I48=0,"вне месяца",IF(B48="","нет кода клиентки",IF(J48=0,"повторная строка",IF(D48="да","уже была клиенткой",IF(K48=0,"учтена, канал не указан","учтена")))))))</f>
        <v>учтена</v>
      </c>
      <c r="N48" t="str">
        <f>IF(L48=0,"",IF(K48=1,C48,"Не указан"))</f>
        <v>Рекомендации клиенток</v>
      </c>
    </row>
    <row r="49">
      <c r="A49" s="6" t="n">
        <v>46322</v>
      </c>
      <c r="B49" s="11" t="inlineStr">
        <is>
          <t>К-48</t>
        </is>
      </c>
      <c r="C49" s="11" t="inlineStr">
        <is>
          <t>Рекомендации клиенток</t>
        </is>
      </c>
      <c r="D49" s="11" t="inlineStr">
        <is>
          <t>нет</t>
        </is>
      </c>
      <c r="E49" s="11" t="inlineStr">
        <is>
          <t>да</t>
        </is>
      </c>
      <c r="F49" s="11" t="inlineStr">
        <is>
          <t>нет</t>
        </is>
      </c>
      <c r="G49" s="11" t="n"/>
      <c r="H49">
        <f>IF(AND(A49="",B49="",C49=""),0,1)</f>
        <v>1</v>
      </c>
      <c r="I49">
        <f>IF(A49="",0,IF(AND(A49&gt;=Вводные!$B$10,A49&lt;=Вводные!$B$11),1,0))</f>
        <v>1</v>
      </c>
      <c r="J49">
        <f>IF(OR(A49="",B49=""),0,IF(COUNTIFS($B$2:$B$101,B49,$A$2:$A$101,"&lt;"&amp;A49)+COUNTIFS($B$1:B48,B49,$A$1:A48,A49)=0,1,0))</f>
        <v>1</v>
      </c>
      <c r="K49">
        <f>IF(C49="",0,IF(COUNTIF(Каналы!$A$5:$A$12,C49)&gt;0,1,0))</f>
        <v>1</v>
      </c>
      <c r="L49">
        <f>H49*I49*J49*IF(D49="да",0,1)</f>
        <v>1</v>
      </c>
      <c r="M49" t="str">
        <f>IF(H49=0,"",IF(A49="","нет даты",IF(I49=0,"вне месяца",IF(B49="","нет кода клиентки",IF(J49=0,"повторная строка",IF(D49="да","уже была клиенткой",IF(K49=0,"учтена, канал не указан","учтена")))))))</f>
        <v>учтена</v>
      </c>
      <c r="N49" t="str">
        <f>IF(L49=0,"",IF(K49=1,C49,"Не указан"))</f>
        <v>Рекомендации клиенток</v>
      </c>
    </row>
    <row r="50">
      <c r="A50" s="6" t="n">
        <v>46314</v>
      </c>
      <c r="B50" s="11" t="inlineStr">
        <is>
          <t>К-49</t>
        </is>
      </c>
      <c r="C50" s="11" t="inlineStr">
        <is>
          <t>Кофейня по соседству</t>
        </is>
      </c>
      <c r="D50" s="11" t="inlineStr">
        <is>
          <t>нет</t>
        </is>
      </c>
      <c r="E50" s="11" t="inlineStr">
        <is>
          <t>да</t>
        </is>
      </c>
      <c r="F50" s="11" t="inlineStr">
        <is>
          <t>да</t>
        </is>
      </c>
      <c r="G50" s="11" t="inlineStr">
        <is>
          <t>нет</t>
        </is>
      </c>
      <c r="H50">
        <f>IF(AND(A50="",B50="",C50=""),0,1)</f>
        <v>1</v>
      </c>
      <c r="I50">
        <f>IF(A50="",0,IF(AND(A50&gt;=Вводные!$B$10,A50&lt;=Вводные!$B$11),1,0))</f>
        <v>1</v>
      </c>
      <c r="J50">
        <f>IF(OR(A50="",B50=""),0,IF(COUNTIFS($B$2:$B$101,B50,$A$2:$A$101,"&lt;"&amp;A50)+COUNTIFS($B$1:B49,B50,$A$1:A49,A50)=0,1,0))</f>
        <v>1</v>
      </c>
      <c r="K50">
        <f>IF(C50="",0,IF(COUNTIF(Каналы!$A$5:$A$12,C50)&gt;0,1,0))</f>
        <v>1</v>
      </c>
      <c r="L50">
        <f>H50*I50*J50*IF(D50="да",0,1)</f>
        <v>1</v>
      </c>
      <c r="M50" t="str">
        <f>IF(H50=0,"",IF(A50="","нет даты",IF(I50=0,"вне месяца",IF(B50="","нет кода клиентки",IF(J50=0,"повторная строка",IF(D50="да","уже была клиенткой",IF(K50=0,"учтена, канал не указан","учтена")))))))</f>
        <v>учтена</v>
      </c>
      <c r="N50" t="str">
        <f>IF(L50=0,"",IF(K50=1,C50,"Не указан"))</f>
        <v>Кофейня по соседству</v>
      </c>
    </row>
    <row r="51">
      <c r="A51" s="6" t="n">
        <v>46320</v>
      </c>
      <c r="B51" s="11" t="inlineStr">
        <is>
          <t>К-50</t>
        </is>
      </c>
      <c r="C51" s="11" t="inlineStr">
        <is>
          <t>Кофейня по соседству</t>
        </is>
      </c>
      <c r="D51" s="11" t="inlineStr">
        <is>
          <t>нет</t>
        </is>
      </c>
      <c r="E51" s="11" t="inlineStr">
        <is>
          <t>нет</t>
        </is>
      </c>
      <c r="F51" s="11" t="n"/>
      <c r="G51" s="11" t="n"/>
      <c r="H51">
        <f>IF(AND(A51="",B51="",C51=""),0,1)</f>
        <v>1</v>
      </c>
      <c r="I51">
        <f>IF(A51="",0,IF(AND(A51&gt;=Вводные!$B$10,A51&lt;=Вводные!$B$11),1,0))</f>
        <v>1</v>
      </c>
      <c r="J51">
        <f>IF(OR(A51="",B51=""),0,IF(COUNTIFS($B$2:$B$101,B51,$A$2:$A$101,"&lt;"&amp;A51)+COUNTIFS($B$1:B50,B51,$A$1:A50,A51)=0,1,0))</f>
        <v>1</v>
      </c>
      <c r="K51">
        <f>IF(C51="",0,IF(COUNTIF(Каналы!$A$5:$A$12,C51)&gt;0,1,0))</f>
        <v>1</v>
      </c>
      <c r="L51">
        <f>H51*I51*J51*IF(D51="да",0,1)</f>
        <v>1</v>
      </c>
      <c r="M51" t="str">
        <f>IF(H51=0,"",IF(A51="","нет даты",IF(I51=0,"вне месяца",IF(B51="","нет кода клиентки",IF(J51=0,"повторная строка",IF(D51="да","уже была клиенткой",IF(K51=0,"учтена, канал не указан","учтена")))))))</f>
        <v>учтена</v>
      </c>
      <c r="N51" t="str">
        <f>IF(L51=0,"",IF(K51=1,C51,"Не указан"))</f>
        <v>Кофейня по соседству</v>
      </c>
    </row>
    <row r="52">
      <c r="A52" s="6" t="n">
        <v>46308</v>
      </c>
      <c r="B52" s="11" t="inlineStr">
        <is>
          <t>К-51</t>
        </is>
      </c>
      <c r="C52" s="11" t="n"/>
      <c r="D52" s="11" t="inlineStr">
        <is>
          <t>нет</t>
        </is>
      </c>
      <c r="E52" s="11" t="inlineStr">
        <is>
          <t>да</t>
        </is>
      </c>
      <c r="F52" s="11" t="inlineStr">
        <is>
          <t>да</t>
        </is>
      </c>
      <c r="G52" s="11" t="inlineStr">
        <is>
          <t>нет</t>
        </is>
      </c>
      <c r="H52">
        <f>IF(AND(A52="",B52="",C52=""),0,1)</f>
        <v>1</v>
      </c>
      <c r="I52">
        <f>IF(A52="",0,IF(AND(A52&gt;=Вводные!$B$10,A52&lt;=Вводные!$B$11),1,0))</f>
        <v>1</v>
      </c>
      <c r="J52">
        <f>IF(OR(A52="",B52=""),0,IF(COUNTIFS($B$2:$B$101,B52,$A$2:$A$101,"&lt;"&amp;A52)+COUNTIFS($B$1:B51,B52,$A$1:A51,A52)=0,1,0))</f>
        <v>1</v>
      </c>
      <c r="K52">
        <f>IF(C52="",0,IF(COUNTIF(Каналы!$A$5:$A$12,C52)&gt;0,1,0))</f>
        <v>0</v>
      </c>
      <c r="L52">
        <f>H52*I52*J52*IF(D52="да",0,1)</f>
        <v>1</v>
      </c>
      <c r="M52" t="str">
        <f>IF(H52=0,"",IF(A52="","нет даты",IF(I52=0,"вне месяца",IF(B52="","нет кода клиентки",IF(J52=0,"повторная строка",IF(D52="да","уже была клиенткой",IF(K52=0,"учтена, канал не указан","учтена")))))))</f>
        <v>учтена, канал не указан</v>
      </c>
      <c r="N52" t="str">
        <f>IF(L52=0,"",IF(K52=1,C52,"Не указан"))</f>
        <v>Не указан</v>
      </c>
    </row>
    <row r="53">
      <c r="A53" s="6" t="n">
        <v>46316</v>
      </c>
      <c r="B53" s="11" t="inlineStr">
        <is>
          <t>К-52</t>
        </is>
      </c>
      <c r="C53" s="11" t="inlineStr">
        <is>
          <t>Телеграм</t>
        </is>
      </c>
      <c r="D53" s="11" t="inlineStr">
        <is>
          <t>нет</t>
        </is>
      </c>
      <c r="E53" s="11" t="inlineStr">
        <is>
          <t>нет</t>
        </is>
      </c>
      <c r="F53" s="11" t="n"/>
      <c r="G53" s="11" t="n"/>
      <c r="H53">
        <f>IF(AND(A53="",B53="",C53=""),0,1)</f>
        <v>1</v>
      </c>
      <c r="I53">
        <f>IF(A53="",0,IF(AND(A53&gt;=Вводные!$B$10,A53&lt;=Вводные!$B$11),1,0))</f>
        <v>1</v>
      </c>
      <c r="J53">
        <f>IF(OR(A53="",B53=""),0,IF(COUNTIFS($B$2:$B$101,B53,$A$2:$A$101,"&lt;"&amp;A53)+COUNTIFS($B$1:B52,B53,$A$1:A52,A53)=0,1,0))</f>
        <v>1</v>
      </c>
      <c r="K53">
        <f>IF(C53="",0,IF(COUNTIF(Каналы!$A$5:$A$12,C53)&gt;0,1,0))</f>
        <v>0</v>
      </c>
      <c r="L53">
        <f>H53*I53*J53*IF(D53="да",0,1)</f>
        <v>1</v>
      </c>
      <c r="M53" t="str">
        <f>IF(H53=0,"",IF(A53="","нет даты",IF(I53=0,"вне месяца",IF(B53="","нет кода клиентки",IF(J53=0,"повторная строка",IF(D53="да","уже была клиенткой",IF(K53=0,"учтена, канал не указан","учтена")))))))</f>
        <v>учтена, канал не указан</v>
      </c>
      <c r="N53" t="str">
        <f>IF(L53=0,"",IF(K53=1,C53,"Не указан"))</f>
        <v>Не указан</v>
      </c>
    </row>
    <row r="54">
      <c r="A54" s="6" t="n">
        <v>46294</v>
      </c>
      <c r="B54" s="11" t="inlineStr">
        <is>
          <t>К-90</t>
        </is>
      </c>
      <c r="C54" s="11" t="inlineStr">
        <is>
          <t>Яндекс Карты</t>
        </is>
      </c>
      <c r="D54" s="11" t="inlineStr">
        <is>
          <t>нет</t>
        </is>
      </c>
      <c r="E54" s="11" t="inlineStr">
        <is>
          <t>да</t>
        </is>
      </c>
      <c r="F54" s="11" t="inlineStr">
        <is>
          <t>да</t>
        </is>
      </c>
      <c r="G54" s="11" t="inlineStr">
        <is>
          <t>да</t>
        </is>
      </c>
      <c r="H54">
        <f>IF(AND(A54="",B54="",C54=""),0,1)</f>
        <v>1</v>
      </c>
      <c r="I54">
        <f>IF(A54="",0,IF(AND(A54&gt;=Вводные!$B$10,A54&lt;=Вводные!$B$11),1,0))</f>
        <v>0</v>
      </c>
      <c r="J54">
        <f>IF(OR(A54="",B54=""),0,IF(COUNTIFS($B$2:$B$101,B54,$A$2:$A$101,"&lt;"&amp;A54)+COUNTIFS($B$1:B53,B54,$A$1:A53,A54)=0,1,0))</f>
        <v>1</v>
      </c>
      <c r="K54">
        <f>IF(C54="",0,IF(COUNTIF(Каналы!$A$5:$A$12,C54)&gt;0,1,0))</f>
        <v>1</v>
      </c>
      <c r="L54">
        <f>H54*I54*J54*IF(D54="да",0,1)</f>
        <v>0</v>
      </c>
      <c r="M54" t="str">
        <f>IF(H54=0,"",IF(A54="","нет даты",IF(I54=0,"вне месяца",IF(B54="","нет кода клиентки",IF(J54=0,"повторная строка",IF(D54="да","уже была клиенткой",IF(K54=0,"учтена, канал не указан","учтена")))))))</f>
        <v>вне месяца</v>
      </c>
      <c r="N54" t="str">
        <f>IF(L54=0,"",IF(K54=1,C54,"Не указан"))</f>
        <v/>
      </c>
    </row>
    <row r="55">
      <c r="A55" s="6" t="n">
        <v>46327</v>
      </c>
      <c r="B55" s="11" t="inlineStr">
        <is>
          <t>К-91</t>
        </is>
      </c>
      <c r="C55" s="11" t="inlineStr">
        <is>
          <t>Авито</t>
        </is>
      </c>
      <c r="D55" s="11" t="inlineStr">
        <is>
          <t>нет</t>
        </is>
      </c>
      <c r="E55" s="11" t="inlineStr">
        <is>
          <t>да</t>
        </is>
      </c>
      <c r="F55" s="11" t="inlineStr">
        <is>
          <t>ждём</t>
        </is>
      </c>
      <c r="G55" s="11" t="n"/>
      <c r="H55">
        <f>IF(AND(A55="",B55="",C55=""),0,1)</f>
        <v>1</v>
      </c>
      <c r="I55">
        <f>IF(A55="",0,IF(AND(A55&gt;=Вводные!$B$10,A55&lt;=Вводные!$B$11),1,0))</f>
        <v>0</v>
      </c>
      <c r="J55">
        <f>IF(OR(A55="",B55=""),0,IF(COUNTIFS($B$2:$B$101,B55,$A$2:$A$101,"&lt;"&amp;A55)+COUNTIFS($B$1:B54,B55,$A$1:A54,A55)=0,1,0))</f>
        <v>1</v>
      </c>
      <c r="K55">
        <f>IF(C55="",0,IF(COUNTIF(Каналы!$A$5:$A$12,C55)&gt;0,1,0))</f>
        <v>1</v>
      </c>
      <c r="L55">
        <f>H55*I55*J55*IF(D55="да",0,1)</f>
        <v>0</v>
      </c>
      <c r="M55" t="str">
        <f>IF(H55=0,"",IF(A55="","нет даты",IF(I55=0,"вне месяца",IF(B55="","нет кода клиентки",IF(J55=0,"повторная строка",IF(D55="да","уже была клиенткой",IF(K55=0,"учтена, канал не указан","учтена")))))))</f>
        <v>вне месяца</v>
      </c>
      <c r="N55" t="str">
        <f>IF(L55=0,"",IF(K55=1,C55,"Не указан"))</f>
        <v/>
      </c>
    </row>
    <row r="56">
      <c r="A56" s="6" t="n">
        <v>46298</v>
      </c>
      <c r="B56" s="11" t="inlineStr">
        <is>
          <t>К-24</t>
        </is>
      </c>
      <c r="C56" s="11" t="inlineStr">
        <is>
          <t>Авито</t>
        </is>
      </c>
      <c r="D56" s="11" t="inlineStr">
        <is>
          <t>нет</t>
        </is>
      </c>
      <c r="E56" s="11" t="inlineStr">
        <is>
          <t>нет</t>
        </is>
      </c>
      <c r="F56" s="11" t="n"/>
      <c r="G56" s="11" t="n"/>
      <c r="H56">
        <f>IF(AND(A56="",B56="",C56=""),0,1)</f>
        <v>1</v>
      </c>
      <c r="I56">
        <f>IF(A56="",0,IF(AND(A56&gt;=Вводные!$B$10,A56&lt;=Вводные!$B$11),1,0))</f>
        <v>1</v>
      </c>
      <c r="J56">
        <f>IF(OR(A56="",B56=""),0,IF(COUNTIFS($B$2:$B$101,B56,$A$2:$A$101,"&lt;"&amp;A56)+COUNTIFS($B$1:B55,B56,$A$1:A55,A56)=0,1,0))</f>
        <v>0</v>
      </c>
      <c r="K56">
        <f>IF(C56="",0,IF(COUNTIF(Каналы!$A$5:$A$12,C56)&gt;0,1,0))</f>
        <v>1</v>
      </c>
      <c r="L56">
        <f>H56*I56*J56*IF(D56="да",0,1)</f>
        <v>0</v>
      </c>
      <c r="M56" t="str">
        <f>IF(H56=0,"",IF(A56="","нет даты",IF(I56=0,"вне месяца",IF(B56="","нет кода клиентки",IF(J56=0,"повторная строка",IF(D56="да","уже была клиенткой",IF(K56=0,"учтена, канал не указан","учтена")))))))</f>
        <v>повторная строка</v>
      </c>
      <c r="N56" t="str">
        <f>IF(L56=0,"",IF(K56=1,C56,"Не указан"))</f>
        <v/>
      </c>
    </row>
    <row r="57">
      <c r="A57" s="6" t="n">
        <v>46312</v>
      </c>
      <c r="B57" s="11" t="inlineStr">
        <is>
          <t>К-93</t>
        </is>
      </c>
      <c r="C57" s="11" t="inlineStr">
        <is>
          <t>ВКонтакте реклама</t>
        </is>
      </c>
      <c r="D57" s="11" t="inlineStr">
        <is>
          <t>да</t>
        </is>
      </c>
      <c r="E57" s="11" t="inlineStr">
        <is>
          <t>да</t>
        </is>
      </c>
      <c r="F57" s="11" t="inlineStr">
        <is>
          <t>да</t>
        </is>
      </c>
      <c r="G57" s="11" t="inlineStr">
        <is>
          <t>да</t>
        </is>
      </c>
      <c r="H57">
        <f>IF(AND(A57="",B57="",C57=""),0,1)</f>
        <v>1</v>
      </c>
      <c r="I57">
        <f>IF(A57="",0,IF(AND(A57&gt;=Вводные!$B$10,A57&lt;=Вводные!$B$11),1,0))</f>
        <v>1</v>
      </c>
      <c r="J57">
        <f>IF(OR(A57="",B57=""),0,IF(COUNTIFS($B$2:$B$101,B57,$A$2:$A$101,"&lt;"&amp;A57)+COUNTIFS($B$1:B56,B57,$A$1:A56,A57)=0,1,0))</f>
        <v>1</v>
      </c>
      <c r="K57">
        <f>IF(C57="",0,IF(COUNTIF(Каналы!$A$5:$A$12,C57)&gt;0,1,0))</f>
        <v>1</v>
      </c>
      <c r="L57">
        <f>H57*I57*J57*IF(D57="да",0,1)</f>
        <v>0</v>
      </c>
      <c r="M57" t="str">
        <f>IF(H57=0,"",IF(A57="","нет даты",IF(I57=0,"вне месяца",IF(B57="","нет кода клиентки",IF(J57=0,"повторная строка",IF(D57="да","уже была клиенткой",IF(K57=0,"учтена, канал не указан","учтена")))))))</f>
        <v>уже была клиенткой</v>
      </c>
      <c r="N57" t="str">
        <f>IF(L57=0,"",IF(K57=1,C57,"Не указан"))</f>
        <v/>
      </c>
    </row>
    <row r="58">
      <c r="A58" s="6" t="n"/>
      <c r="B58" s="11" t="n"/>
      <c r="C58" s="11" t="n"/>
      <c r="D58" s="11" t="n"/>
      <c r="E58" s="11" t="n"/>
      <c r="F58" s="11" t="n"/>
      <c r="G58" s="11" t="n"/>
      <c r="H58">
        <f>IF(AND(A58="",B58="",C58=""),0,1)</f>
        <v>0</v>
      </c>
      <c r="I58">
        <f>IF(A58="",0,IF(AND(A58&gt;=Вводные!$B$10,A58&lt;=Вводные!$B$11),1,0))</f>
        <v>0</v>
      </c>
      <c r="J58">
        <f>IF(OR(A58="",B58=""),0,IF(COUNTIFS($B$2:$B$101,B58,$A$2:$A$101,"&lt;"&amp;A58)+COUNTIFS($B$1:B57,B58,$A$1:A57,A58)=0,1,0))</f>
        <v>0</v>
      </c>
      <c r="K58">
        <f>IF(C58="",0,IF(COUNTIF(Каналы!$A$5:$A$12,C58)&gt;0,1,0))</f>
        <v>0</v>
      </c>
      <c r="L58">
        <f>H58*I58*J58*IF(D58="да",0,1)</f>
        <v>0</v>
      </c>
      <c r="M58" t="str">
        <f>IF(H58=0,"",IF(A58="","нет даты",IF(I58=0,"вне месяца",IF(B58="","нет кода клиентки",IF(J58=0,"повторная строка",IF(D58="да","уже была клиенткой",IF(K58=0,"учтена, канал не указан","учтена")))))))</f>
        <v/>
      </c>
      <c r="N58" t="str">
        <f>IF(L58=0,"",IF(K58=1,C58,"Не указан"))</f>
        <v/>
      </c>
    </row>
    <row r="59">
      <c r="A59" s="6" t="n"/>
      <c r="B59" s="11" t="n"/>
      <c r="C59" s="11" t="n"/>
      <c r="D59" s="11" t="n"/>
      <c r="E59" s="11" t="n"/>
      <c r="F59" s="11" t="n"/>
      <c r="G59" s="11" t="n"/>
      <c r="H59">
        <f>IF(AND(A59="",B59="",C59=""),0,1)</f>
        <v>0</v>
      </c>
      <c r="I59">
        <f>IF(A59="",0,IF(AND(A59&gt;=Вводные!$B$10,A59&lt;=Вводные!$B$11),1,0))</f>
        <v>0</v>
      </c>
      <c r="J59">
        <f>IF(OR(A59="",B59=""),0,IF(COUNTIFS($B$2:$B$101,B59,$A$2:$A$101,"&lt;"&amp;A59)+COUNTIFS($B$1:B58,B59,$A$1:A58,A59)=0,1,0))</f>
        <v>0</v>
      </c>
      <c r="K59">
        <f>IF(C59="",0,IF(COUNTIF(Каналы!$A$5:$A$12,C59)&gt;0,1,0))</f>
        <v>0</v>
      </c>
      <c r="L59">
        <f>H59*I59*J59*IF(D59="да",0,1)</f>
        <v>0</v>
      </c>
      <c r="M59" t="str">
        <f>IF(H59=0,"",IF(A59="","нет даты",IF(I59=0,"вне месяца",IF(B59="","нет кода клиентки",IF(J59=0,"повторная строка",IF(D59="да","уже была клиенткой",IF(K59=0,"учтена, канал не указан","учтена")))))))</f>
        <v/>
      </c>
      <c r="N59" t="str">
        <f>IF(L59=0,"",IF(K59=1,C59,"Не указан"))</f>
        <v/>
      </c>
    </row>
    <row r="60">
      <c r="A60" s="6" t="n"/>
      <c r="B60" s="11" t="n"/>
      <c r="C60" s="11" t="n"/>
      <c r="D60" s="11" t="n"/>
      <c r="E60" s="11" t="n"/>
      <c r="F60" s="11" t="n"/>
      <c r="G60" s="11" t="n"/>
      <c r="H60">
        <f>IF(AND(A60="",B60="",C60=""),0,1)</f>
        <v>0</v>
      </c>
      <c r="I60">
        <f>IF(A60="",0,IF(AND(A60&gt;=Вводные!$B$10,A60&lt;=Вводные!$B$11),1,0))</f>
        <v>0</v>
      </c>
      <c r="J60">
        <f>IF(OR(A60="",B60=""),0,IF(COUNTIFS($B$2:$B$101,B60,$A$2:$A$101,"&lt;"&amp;A60)+COUNTIFS($B$1:B59,B60,$A$1:A59,A60)=0,1,0))</f>
        <v>0</v>
      </c>
      <c r="K60">
        <f>IF(C60="",0,IF(COUNTIF(Каналы!$A$5:$A$12,C60)&gt;0,1,0))</f>
        <v>0</v>
      </c>
      <c r="L60">
        <f>H60*I60*J60*IF(D60="да",0,1)</f>
        <v>0</v>
      </c>
      <c r="M60" t="str">
        <f>IF(H60=0,"",IF(A60="","нет даты",IF(I60=0,"вне месяца",IF(B60="","нет кода клиентки",IF(J60=0,"повторная строка",IF(D60="да","уже была клиенткой",IF(K60=0,"учтена, канал не указан","учтена")))))))</f>
        <v/>
      </c>
      <c r="N60" t="str">
        <f>IF(L60=0,"",IF(K60=1,C60,"Не указан"))</f>
        <v/>
      </c>
    </row>
    <row r="61">
      <c r="A61" s="6" t="n"/>
      <c r="B61" s="11" t="n"/>
      <c r="C61" s="11" t="n"/>
      <c r="D61" s="11" t="n"/>
      <c r="E61" s="11" t="n"/>
      <c r="F61" s="11" t="n"/>
      <c r="G61" s="11" t="n"/>
      <c r="H61">
        <f>IF(AND(A61="",B61="",C61=""),0,1)</f>
        <v>0</v>
      </c>
      <c r="I61">
        <f>IF(A61="",0,IF(AND(A61&gt;=Вводные!$B$10,A61&lt;=Вводные!$B$11),1,0))</f>
        <v>0</v>
      </c>
      <c r="J61">
        <f>IF(OR(A61="",B61=""),0,IF(COUNTIFS($B$2:$B$101,B61,$A$2:$A$101,"&lt;"&amp;A61)+COUNTIFS($B$1:B60,B61,$A$1:A60,A61)=0,1,0))</f>
        <v>0</v>
      </c>
      <c r="K61">
        <f>IF(C61="",0,IF(COUNTIF(Каналы!$A$5:$A$12,C61)&gt;0,1,0))</f>
        <v>0</v>
      </c>
      <c r="L61">
        <f>H61*I61*J61*IF(D61="да",0,1)</f>
        <v>0</v>
      </c>
      <c r="M61" t="str">
        <f>IF(H61=0,"",IF(A61="","нет даты",IF(I61=0,"вне месяца",IF(B61="","нет кода клиентки",IF(J61=0,"повторная строка",IF(D61="да","уже была клиенткой",IF(K61=0,"учтена, канал не указан","учтена")))))))</f>
        <v/>
      </c>
      <c r="N61" t="str">
        <f>IF(L61=0,"",IF(K61=1,C61,"Не указан"))</f>
        <v/>
      </c>
    </row>
    <row r="62">
      <c r="A62" s="6" t="n"/>
      <c r="B62" s="11" t="n"/>
      <c r="C62" s="11" t="n"/>
      <c r="D62" s="11" t="n"/>
      <c r="E62" s="11" t="n"/>
      <c r="F62" s="11" t="n"/>
      <c r="G62" s="11" t="n"/>
      <c r="H62">
        <f>IF(AND(A62="",B62="",C62=""),0,1)</f>
        <v>0</v>
      </c>
      <c r="I62">
        <f>IF(A62="",0,IF(AND(A62&gt;=Вводные!$B$10,A62&lt;=Вводные!$B$11),1,0))</f>
        <v>0</v>
      </c>
      <c r="J62">
        <f>IF(OR(A62="",B62=""),0,IF(COUNTIFS($B$2:$B$101,B62,$A$2:$A$101,"&lt;"&amp;A62)+COUNTIFS($B$1:B61,B62,$A$1:A61,A62)=0,1,0))</f>
        <v>0</v>
      </c>
      <c r="K62">
        <f>IF(C62="",0,IF(COUNTIF(Каналы!$A$5:$A$12,C62)&gt;0,1,0))</f>
        <v>0</v>
      </c>
      <c r="L62">
        <f>H62*I62*J62*IF(D62="да",0,1)</f>
        <v>0</v>
      </c>
      <c r="M62" t="str">
        <f>IF(H62=0,"",IF(A62="","нет даты",IF(I62=0,"вне месяца",IF(B62="","нет кода клиентки",IF(J62=0,"повторная строка",IF(D62="да","уже была клиенткой",IF(K62=0,"учтена, канал не указан","учтена")))))))</f>
        <v/>
      </c>
      <c r="N62" t="str">
        <f>IF(L62=0,"",IF(K62=1,C62,"Не указан"))</f>
        <v/>
      </c>
    </row>
    <row r="63">
      <c r="A63" s="6" t="n"/>
      <c r="B63" s="11" t="n"/>
      <c r="C63" s="11" t="n"/>
      <c r="D63" s="11" t="n"/>
      <c r="E63" s="11" t="n"/>
      <c r="F63" s="11" t="n"/>
      <c r="G63" s="11" t="n"/>
      <c r="H63">
        <f>IF(AND(A63="",B63="",C63=""),0,1)</f>
        <v>0</v>
      </c>
      <c r="I63">
        <f>IF(A63="",0,IF(AND(A63&gt;=Вводные!$B$10,A63&lt;=Вводные!$B$11),1,0))</f>
        <v>0</v>
      </c>
      <c r="J63">
        <f>IF(OR(A63="",B63=""),0,IF(COUNTIFS($B$2:$B$101,B63,$A$2:$A$101,"&lt;"&amp;A63)+COUNTIFS($B$1:B62,B63,$A$1:A62,A63)=0,1,0))</f>
        <v>0</v>
      </c>
      <c r="K63">
        <f>IF(C63="",0,IF(COUNTIF(Каналы!$A$5:$A$12,C63)&gt;0,1,0))</f>
        <v>0</v>
      </c>
      <c r="L63">
        <f>H63*I63*J63*IF(D63="да",0,1)</f>
        <v>0</v>
      </c>
      <c r="M63" t="str">
        <f>IF(H63=0,"",IF(A63="","нет даты",IF(I63=0,"вне месяца",IF(B63="","нет кода клиентки",IF(J63=0,"повторная строка",IF(D63="да","уже была клиенткой",IF(K63=0,"учтена, канал не указан","учтена")))))))</f>
        <v/>
      </c>
      <c r="N63" t="str">
        <f>IF(L63=0,"",IF(K63=1,C63,"Не указан"))</f>
        <v/>
      </c>
    </row>
    <row r="64">
      <c r="A64" s="6" t="n"/>
      <c r="B64" s="11" t="n"/>
      <c r="C64" s="11" t="n"/>
      <c r="D64" s="11" t="n"/>
      <c r="E64" s="11" t="n"/>
      <c r="F64" s="11" t="n"/>
      <c r="G64" s="11" t="n"/>
      <c r="H64">
        <f>IF(AND(A64="",B64="",C64=""),0,1)</f>
        <v>0</v>
      </c>
      <c r="I64">
        <f>IF(A64="",0,IF(AND(A64&gt;=Вводные!$B$10,A64&lt;=Вводные!$B$11),1,0))</f>
        <v>0</v>
      </c>
      <c r="J64">
        <f>IF(OR(A64="",B64=""),0,IF(COUNTIFS($B$2:$B$101,B64,$A$2:$A$101,"&lt;"&amp;A64)+COUNTIFS($B$1:B63,B64,$A$1:A63,A64)=0,1,0))</f>
        <v>0</v>
      </c>
      <c r="K64">
        <f>IF(C64="",0,IF(COUNTIF(Каналы!$A$5:$A$12,C64)&gt;0,1,0))</f>
        <v>0</v>
      </c>
      <c r="L64">
        <f>H64*I64*J64*IF(D64="да",0,1)</f>
        <v>0</v>
      </c>
      <c r="M64" t="str">
        <f>IF(H64=0,"",IF(A64="","нет даты",IF(I64=0,"вне месяца",IF(B64="","нет кода клиентки",IF(J64=0,"повторная строка",IF(D64="да","уже была клиенткой",IF(K64=0,"учтена, канал не указан","учтена")))))))</f>
        <v/>
      </c>
      <c r="N64" t="str">
        <f>IF(L64=0,"",IF(K64=1,C64,"Не указан"))</f>
        <v/>
      </c>
    </row>
    <row r="65">
      <c r="A65" s="6" t="n"/>
      <c r="B65" s="11" t="n"/>
      <c r="C65" s="11" t="n"/>
      <c r="D65" s="11" t="n"/>
      <c r="E65" s="11" t="n"/>
      <c r="F65" s="11" t="n"/>
      <c r="G65" s="11" t="n"/>
      <c r="H65">
        <f>IF(AND(A65="",B65="",C65=""),0,1)</f>
        <v>0</v>
      </c>
      <c r="I65">
        <f>IF(A65="",0,IF(AND(A65&gt;=Вводные!$B$10,A65&lt;=Вводные!$B$11),1,0))</f>
        <v>0</v>
      </c>
      <c r="J65">
        <f>IF(OR(A65="",B65=""),0,IF(COUNTIFS($B$2:$B$101,B65,$A$2:$A$101,"&lt;"&amp;A65)+COUNTIFS($B$1:B64,B65,$A$1:A64,A65)=0,1,0))</f>
        <v>0</v>
      </c>
      <c r="K65">
        <f>IF(C65="",0,IF(COUNTIF(Каналы!$A$5:$A$12,C65)&gt;0,1,0))</f>
        <v>0</v>
      </c>
      <c r="L65">
        <f>H65*I65*J65*IF(D65="да",0,1)</f>
        <v>0</v>
      </c>
      <c r="M65" t="str">
        <f>IF(H65=0,"",IF(A65="","нет даты",IF(I65=0,"вне месяца",IF(B65="","нет кода клиентки",IF(J65=0,"повторная строка",IF(D65="да","уже была клиенткой",IF(K65=0,"учтена, канал не указан","учтена")))))))</f>
        <v/>
      </c>
      <c r="N65" t="str">
        <f>IF(L65=0,"",IF(K65=1,C65,"Не указан"))</f>
        <v/>
      </c>
    </row>
    <row r="66">
      <c r="A66" s="6" t="n"/>
      <c r="B66" s="11" t="n"/>
      <c r="C66" s="11" t="n"/>
      <c r="D66" s="11" t="n"/>
      <c r="E66" s="11" t="n"/>
      <c r="F66" s="11" t="n"/>
      <c r="G66" s="11" t="n"/>
      <c r="H66">
        <f>IF(AND(A66="",B66="",C66=""),0,1)</f>
        <v>0</v>
      </c>
      <c r="I66">
        <f>IF(A66="",0,IF(AND(A66&gt;=Вводные!$B$10,A66&lt;=Вводные!$B$11),1,0))</f>
        <v>0</v>
      </c>
      <c r="J66">
        <f>IF(OR(A66="",B66=""),0,IF(COUNTIFS($B$2:$B$101,B66,$A$2:$A$101,"&lt;"&amp;A66)+COUNTIFS($B$1:B65,B66,$A$1:A65,A66)=0,1,0))</f>
        <v>0</v>
      </c>
      <c r="K66">
        <f>IF(C66="",0,IF(COUNTIF(Каналы!$A$5:$A$12,C66)&gt;0,1,0))</f>
        <v>0</v>
      </c>
      <c r="L66">
        <f>H66*I66*J66*IF(D66="да",0,1)</f>
        <v>0</v>
      </c>
      <c r="M66" t="str">
        <f>IF(H66=0,"",IF(A66="","нет даты",IF(I66=0,"вне месяца",IF(B66="","нет кода клиентки",IF(J66=0,"повторная строка",IF(D66="да","уже была клиенткой",IF(K66=0,"учтена, канал не указан","учтена")))))))</f>
        <v/>
      </c>
      <c r="N66" t="str">
        <f>IF(L66=0,"",IF(K66=1,C66,"Не указан"))</f>
        <v/>
      </c>
    </row>
    <row r="67">
      <c r="A67" s="6" t="n"/>
      <c r="B67" s="11" t="n"/>
      <c r="C67" s="11" t="n"/>
      <c r="D67" s="11" t="n"/>
      <c r="E67" s="11" t="n"/>
      <c r="F67" s="11" t="n"/>
      <c r="G67" s="11" t="n"/>
      <c r="H67">
        <f>IF(AND(A67="",B67="",C67=""),0,1)</f>
        <v>0</v>
      </c>
      <c r="I67">
        <f>IF(A67="",0,IF(AND(A67&gt;=Вводные!$B$10,A67&lt;=Вводные!$B$11),1,0))</f>
        <v>0</v>
      </c>
      <c r="J67">
        <f>IF(OR(A67="",B67=""),0,IF(COUNTIFS($B$2:$B$101,B67,$A$2:$A$101,"&lt;"&amp;A67)+COUNTIFS($B$1:B66,B67,$A$1:A66,A67)=0,1,0))</f>
        <v>0</v>
      </c>
      <c r="K67">
        <f>IF(C67="",0,IF(COUNTIF(Каналы!$A$5:$A$12,C67)&gt;0,1,0))</f>
        <v>0</v>
      </c>
      <c r="L67">
        <f>H67*I67*J67*IF(D67="да",0,1)</f>
        <v>0</v>
      </c>
      <c r="M67" t="str">
        <f>IF(H67=0,"",IF(A67="","нет даты",IF(I67=0,"вне месяца",IF(B67="","нет кода клиентки",IF(J67=0,"повторная строка",IF(D67="да","уже была клиенткой",IF(K67=0,"учтена, канал не указан","учтена")))))))</f>
        <v/>
      </c>
      <c r="N67" t="str">
        <f>IF(L67=0,"",IF(K67=1,C67,"Не указан"))</f>
        <v/>
      </c>
    </row>
    <row r="68">
      <c r="A68" s="6" t="n"/>
      <c r="B68" s="11" t="n"/>
      <c r="C68" s="11" t="n"/>
      <c r="D68" s="11" t="n"/>
      <c r="E68" s="11" t="n"/>
      <c r="F68" s="11" t="n"/>
      <c r="G68" s="11" t="n"/>
      <c r="H68">
        <f>IF(AND(A68="",B68="",C68=""),0,1)</f>
        <v>0</v>
      </c>
      <c r="I68">
        <f>IF(A68="",0,IF(AND(A68&gt;=Вводные!$B$10,A68&lt;=Вводные!$B$11),1,0))</f>
        <v>0</v>
      </c>
      <c r="J68">
        <f>IF(OR(A68="",B68=""),0,IF(COUNTIFS($B$2:$B$101,B68,$A$2:$A$101,"&lt;"&amp;A68)+COUNTIFS($B$1:B67,B68,$A$1:A67,A68)=0,1,0))</f>
        <v>0</v>
      </c>
      <c r="K68">
        <f>IF(C68="",0,IF(COUNTIF(Каналы!$A$5:$A$12,C68)&gt;0,1,0))</f>
        <v>0</v>
      </c>
      <c r="L68">
        <f>H68*I68*J68*IF(D68="да",0,1)</f>
        <v>0</v>
      </c>
      <c r="M68" t="str">
        <f>IF(H68=0,"",IF(A68="","нет даты",IF(I68=0,"вне месяца",IF(B68="","нет кода клиентки",IF(J68=0,"повторная строка",IF(D68="да","уже была клиенткой",IF(K68=0,"учтена, канал не указан","учтена")))))))</f>
        <v/>
      </c>
      <c r="N68" t="str">
        <f>IF(L68=0,"",IF(K68=1,C68,"Не указан"))</f>
        <v/>
      </c>
    </row>
    <row r="69">
      <c r="A69" s="6" t="n"/>
      <c r="B69" s="11" t="n"/>
      <c r="C69" s="11" t="n"/>
      <c r="D69" s="11" t="n"/>
      <c r="E69" s="11" t="n"/>
      <c r="F69" s="11" t="n"/>
      <c r="G69" s="11" t="n"/>
      <c r="H69">
        <f>IF(AND(A69="",B69="",C69=""),0,1)</f>
        <v>0</v>
      </c>
      <c r="I69">
        <f>IF(A69="",0,IF(AND(A69&gt;=Вводные!$B$10,A69&lt;=Вводные!$B$11),1,0))</f>
        <v>0</v>
      </c>
      <c r="J69">
        <f>IF(OR(A69="",B69=""),0,IF(COUNTIFS($B$2:$B$101,B69,$A$2:$A$101,"&lt;"&amp;A69)+COUNTIFS($B$1:B68,B69,$A$1:A68,A69)=0,1,0))</f>
        <v>0</v>
      </c>
      <c r="K69">
        <f>IF(C69="",0,IF(COUNTIF(Каналы!$A$5:$A$12,C69)&gt;0,1,0))</f>
        <v>0</v>
      </c>
      <c r="L69">
        <f>H69*I69*J69*IF(D69="да",0,1)</f>
        <v>0</v>
      </c>
      <c r="M69" t="str">
        <f>IF(H69=0,"",IF(A69="","нет даты",IF(I69=0,"вне месяца",IF(B69="","нет кода клиентки",IF(J69=0,"повторная строка",IF(D69="да","уже была клиенткой",IF(K69=0,"учтена, канал не указан","учтена")))))))</f>
        <v/>
      </c>
      <c r="N69" t="str">
        <f>IF(L69=0,"",IF(K69=1,C69,"Не указан"))</f>
        <v/>
      </c>
    </row>
    <row r="70">
      <c r="A70" s="6" t="n"/>
      <c r="B70" s="11" t="n"/>
      <c r="C70" s="11" t="n"/>
      <c r="D70" s="11" t="n"/>
      <c r="E70" s="11" t="n"/>
      <c r="F70" s="11" t="n"/>
      <c r="G70" s="11" t="n"/>
      <c r="H70">
        <f>IF(AND(A70="",B70="",C70=""),0,1)</f>
        <v>0</v>
      </c>
      <c r="I70">
        <f>IF(A70="",0,IF(AND(A70&gt;=Вводные!$B$10,A70&lt;=Вводные!$B$11),1,0))</f>
        <v>0</v>
      </c>
      <c r="J70">
        <f>IF(OR(A70="",B70=""),0,IF(COUNTIFS($B$2:$B$101,B70,$A$2:$A$101,"&lt;"&amp;A70)+COUNTIFS($B$1:B69,B70,$A$1:A69,A70)=0,1,0))</f>
        <v>0</v>
      </c>
      <c r="K70">
        <f>IF(C70="",0,IF(COUNTIF(Каналы!$A$5:$A$12,C70)&gt;0,1,0))</f>
        <v>0</v>
      </c>
      <c r="L70">
        <f>H70*I70*J70*IF(D70="да",0,1)</f>
        <v>0</v>
      </c>
      <c r="M70" t="str">
        <f>IF(H70=0,"",IF(A70="","нет даты",IF(I70=0,"вне месяца",IF(B70="","нет кода клиентки",IF(J70=0,"повторная строка",IF(D70="да","уже была клиенткой",IF(K70=0,"учтена, канал не указан","учтена")))))))</f>
        <v/>
      </c>
      <c r="N70" t="str">
        <f>IF(L70=0,"",IF(K70=1,C70,"Не указан"))</f>
        <v/>
      </c>
    </row>
    <row r="71">
      <c r="A71" s="6" t="n"/>
      <c r="B71" s="11" t="n"/>
      <c r="C71" s="11" t="n"/>
      <c r="D71" s="11" t="n"/>
      <c r="E71" s="11" t="n"/>
      <c r="F71" s="11" t="n"/>
      <c r="G71" s="11" t="n"/>
      <c r="H71">
        <f>IF(AND(A71="",B71="",C71=""),0,1)</f>
        <v>0</v>
      </c>
      <c r="I71">
        <f>IF(A71="",0,IF(AND(A71&gt;=Вводные!$B$10,A71&lt;=Вводные!$B$11),1,0))</f>
        <v>0</v>
      </c>
      <c r="J71">
        <f>IF(OR(A71="",B71=""),0,IF(COUNTIFS($B$2:$B$101,B71,$A$2:$A$101,"&lt;"&amp;A71)+COUNTIFS($B$1:B70,B71,$A$1:A70,A71)=0,1,0))</f>
        <v>0</v>
      </c>
      <c r="K71">
        <f>IF(C71="",0,IF(COUNTIF(Каналы!$A$5:$A$12,C71)&gt;0,1,0))</f>
        <v>0</v>
      </c>
      <c r="L71">
        <f>H71*I71*J71*IF(D71="да",0,1)</f>
        <v>0</v>
      </c>
      <c r="M71" t="str">
        <f>IF(H71=0,"",IF(A71="","нет даты",IF(I71=0,"вне месяца",IF(B71="","нет кода клиентки",IF(J71=0,"повторная строка",IF(D71="да","уже была клиенткой",IF(K71=0,"учтена, канал не указан","учтена")))))))</f>
        <v/>
      </c>
      <c r="N71" t="str">
        <f>IF(L71=0,"",IF(K71=1,C71,"Не указан"))</f>
        <v/>
      </c>
    </row>
    <row r="72">
      <c r="A72" s="6" t="n"/>
      <c r="B72" s="11" t="n"/>
      <c r="C72" s="11" t="n"/>
      <c r="D72" s="11" t="n"/>
      <c r="E72" s="11" t="n"/>
      <c r="F72" s="11" t="n"/>
      <c r="G72" s="11" t="n"/>
      <c r="H72">
        <f>IF(AND(A72="",B72="",C72=""),0,1)</f>
        <v>0</v>
      </c>
      <c r="I72">
        <f>IF(A72="",0,IF(AND(A72&gt;=Вводные!$B$10,A72&lt;=Вводные!$B$11),1,0))</f>
        <v>0</v>
      </c>
      <c r="J72">
        <f>IF(OR(A72="",B72=""),0,IF(COUNTIFS($B$2:$B$101,B72,$A$2:$A$101,"&lt;"&amp;A72)+COUNTIFS($B$1:B71,B72,$A$1:A71,A72)=0,1,0))</f>
        <v>0</v>
      </c>
      <c r="K72">
        <f>IF(C72="",0,IF(COUNTIF(Каналы!$A$5:$A$12,C72)&gt;0,1,0))</f>
        <v>0</v>
      </c>
      <c r="L72">
        <f>H72*I72*J72*IF(D72="да",0,1)</f>
        <v>0</v>
      </c>
      <c r="M72" t="str">
        <f>IF(H72=0,"",IF(A72="","нет даты",IF(I72=0,"вне месяца",IF(B72="","нет кода клиентки",IF(J72=0,"повторная строка",IF(D72="да","уже была клиенткой",IF(K72=0,"учтена, канал не указан","учтена")))))))</f>
        <v/>
      </c>
      <c r="N72" t="str">
        <f>IF(L72=0,"",IF(K72=1,C72,"Не указан"))</f>
        <v/>
      </c>
    </row>
    <row r="73">
      <c r="A73" s="6" t="n"/>
      <c r="B73" s="11" t="n"/>
      <c r="C73" s="11" t="n"/>
      <c r="D73" s="11" t="n"/>
      <c r="E73" s="11" t="n"/>
      <c r="F73" s="11" t="n"/>
      <c r="G73" s="11" t="n"/>
      <c r="H73">
        <f>IF(AND(A73="",B73="",C73=""),0,1)</f>
        <v>0</v>
      </c>
      <c r="I73">
        <f>IF(A73="",0,IF(AND(A73&gt;=Вводные!$B$10,A73&lt;=Вводные!$B$11),1,0))</f>
        <v>0</v>
      </c>
      <c r="J73">
        <f>IF(OR(A73="",B73=""),0,IF(COUNTIFS($B$2:$B$101,B73,$A$2:$A$101,"&lt;"&amp;A73)+COUNTIFS($B$1:B72,B73,$A$1:A72,A73)=0,1,0))</f>
        <v>0</v>
      </c>
      <c r="K73">
        <f>IF(C73="",0,IF(COUNTIF(Каналы!$A$5:$A$12,C73)&gt;0,1,0))</f>
        <v>0</v>
      </c>
      <c r="L73">
        <f>H73*I73*J73*IF(D73="да",0,1)</f>
        <v>0</v>
      </c>
      <c r="M73" t="str">
        <f>IF(H73=0,"",IF(A73="","нет даты",IF(I73=0,"вне месяца",IF(B73="","нет кода клиентки",IF(J73=0,"повторная строка",IF(D73="да","уже была клиенткой",IF(K73=0,"учтена, канал не указан","учтена")))))))</f>
        <v/>
      </c>
      <c r="N73" t="str">
        <f>IF(L73=0,"",IF(K73=1,C73,"Не указан"))</f>
        <v/>
      </c>
    </row>
    <row r="74">
      <c r="A74" s="6" t="n"/>
      <c r="B74" s="11" t="n"/>
      <c r="C74" s="11" t="n"/>
      <c r="D74" s="11" t="n"/>
      <c r="E74" s="11" t="n"/>
      <c r="F74" s="11" t="n"/>
      <c r="G74" s="11" t="n"/>
      <c r="H74">
        <f>IF(AND(A74="",B74="",C74=""),0,1)</f>
        <v>0</v>
      </c>
      <c r="I74">
        <f>IF(A74="",0,IF(AND(A74&gt;=Вводные!$B$10,A74&lt;=Вводные!$B$11),1,0))</f>
        <v>0</v>
      </c>
      <c r="J74">
        <f>IF(OR(A74="",B74=""),0,IF(COUNTIFS($B$2:$B$101,B74,$A$2:$A$101,"&lt;"&amp;A74)+COUNTIFS($B$1:B73,B74,$A$1:A73,A74)=0,1,0))</f>
        <v>0</v>
      </c>
      <c r="K74">
        <f>IF(C74="",0,IF(COUNTIF(Каналы!$A$5:$A$12,C74)&gt;0,1,0))</f>
        <v>0</v>
      </c>
      <c r="L74">
        <f>H74*I74*J74*IF(D74="да",0,1)</f>
        <v>0</v>
      </c>
      <c r="M74" t="str">
        <f>IF(H74=0,"",IF(A74="","нет даты",IF(I74=0,"вне месяца",IF(B74="","нет кода клиентки",IF(J74=0,"повторная строка",IF(D74="да","уже была клиенткой",IF(K74=0,"учтена, канал не указан","учтена")))))))</f>
        <v/>
      </c>
      <c r="N74" t="str">
        <f>IF(L74=0,"",IF(K74=1,C74,"Не указан"))</f>
        <v/>
      </c>
    </row>
    <row r="75">
      <c r="A75" s="6" t="n"/>
      <c r="B75" s="11" t="n"/>
      <c r="C75" s="11" t="n"/>
      <c r="D75" s="11" t="n"/>
      <c r="E75" s="11" t="n"/>
      <c r="F75" s="11" t="n"/>
      <c r="G75" s="11" t="n"/>
      <c r="H75">
        <f>IF(AND(A75="",B75="",C75=""),0,1)</f>
        <v>0</v>
      </c>
      <c r="I75">
        <f>IF(A75="",0,IF(AND(A75&gt;=Вводные!$B$10,A75&lt;=Вводные!$B$11),1,0))</f>
        <v>0</v>
      </c>
      <c r="J75">
        <f>IF(OR(A75="",B75=""),0,IF(COUNTIFS($B$2:$B$101,B75,$A$2:$A$101,"&lt;"&amp;A75)+COUNTIFS($B$1:B74,B75,$A$1:A74,A75)=0,1,0))</f>
        <v>0</v>
      </c>
      <c r="K75">
        <f>IF(C75="",0,IF(COUNTIF(Каналы!$A$5:$A$12,C75)&gt;0,1,0))</f>
        <v>0</v>
      </c>
      <c r="L75">
        <f>H75*I75*J75*IF(D75="да",0,1)</f>
        <v>0</v>
      </c>
      <c r="M75" t="str">
        <f>IF(H75=0,"",IF(A75="","нет даты",IF(I75=0,"вне месяца",IF(B75="","нет кода клиентки",IF(J75=0,"повторная строка",IF(D75="да","уже была клиенткой",IF(K75=0,"учтена, канал не указан","учтена")))))))</f>
        <v/>
      </c>
      <c r="N75" t="str">
        <f>IF(L75=0,"",IF(K75=1,C75,"Не указан"))</f>
        <v/>
      </c>
    </row>
    <row r="76">
      <c r="A76" s="6" t="n"/>
      <c r="B76" s="11" t="n"/>
      <c r="C76" s="11" t="n"/>
      <c r="D76" s="11" t="n"/>
      <c r="E76" s="11" t="n"/>
      <c r="F76" s="11" t="n"/>
      <c r="G76" s="11" t="n"/>
      <c r="H76">
        <f>IF(AND(A76="",B76="",C76=""),0,1)</f>
        <v>0</v>
      </c>
      <c r="I76">
        <f>IF(A76="",0,IF(AND(A76&gt;=Вводные!$B$10,A76&lt;=Вводные!$B$11),1,0))</f>
        <v>0</v>
      </c>
      <c r="J76">
        <f>IF(OR(A76="",B76=""),0,IF(COUNTIFS($B$2:$B$101,B76,$A$2:$A$101,"&lt;"&amp;A76)+COUNTIFS($B$1:B75,B76,$A$1:A75,A76)=0,1,0))</f>
        <v>0</v>
      </c>
      <c r="K76">
        <f>IF(C76="",0,IF(COUNTIF(Каналы!$A$5:$A$12,C76)&gt;0,1,0))</f>
        <v>0</v>
      </c>
      <c r="L76">
        <f>H76*I76*J76*IF(D76="да",0,1)</f>
        <v>0</v>
      </c>
      <c r="M76" t="str">
        <f>IF(H76=0,"",IF(A76="","нет даты",IF(I76=0,"вне месяца",IF(B76="","нет кода клиентки",IF(J76=0,"повторная строка",IF(D76="да","уже была клиенткой",IF(K76=0,"учтена, канал не указан","учтена")))))))</f>
        <v/>
      </c>
      <c r="N76" t="str">
        <f>IF(L76=0,"",IF(K76=1,C76,"Не указан"))</f>
        <v/>
      </c>
    </row>
    <row r="77">
      <c r="A77" s="6" t="n"/>
      <c r="B77" s="11" t="n"/>
      <c r="C77" s="11" t="n"/>
      <c r="D77" s="11" t="n"/>
      <c r="E77" s="11" t="n"/>
      <c r="F77" s="11" t="n"/>
      <c r="G77" s="11" t="n"/>
      <c r="H77">
        <f>IF(AND(A77="",B77="",C77=""),0,1)</f>
        <v>0</v>
      </c>
      <c r="I77">
        <f>IF(A77="",0,IF(AND(A77&gt;=Вводные!$B$10,A77&lt;=Вводные!$B$11),1,0))</f>
        <v>0</v>
      </c>
      <c r="J77">
        <f>IF(OR(A77="",B77=""),0,IF(COUNTIFS($B$2:$B$101,B77,$A$2:$A$101,"&lt;"&amp;A77)+COUNTIFS($B$1:B76,B77,$A$1:A76,A77)=0,1,0))</f>
        <v>0</v>
      </c>
      <c r="K77">
        <f>IF(C77="",0,IF(COUNTIF(Каналы!$A$5:$A$12,C77)&gt;0,1,0))</f>
        <v>0</v>
      </c>
      <c r="L77">
        <f>H77*I77*J77*IF(D77="да",0,1)</f>
        <v>0</v>
      </c>
      <c r="M77" t="str">
        <f>IF(H77=0,"",IF(A77="","нет даты",IF(I77=0,"вне месяца",IF(B77="","нет кода клиентки",IF(J77=0,"повторная строка",IF(D77="да","уже была клиенткой",IF(K77=0,"учтена, канал не указан","учтена")))))))</f>
        <v/>
      </c>
      <c r="N77" t="str">
        <f>IF(L77=0,"",IF(K77=1,C77,"Не указан"))</f>
        <v/>
      </c>
    </row>
    <row r="78">
      <c r="A78" s="6" t="n"/>
      <c r="B78" s="11" t="n"/>
      <c r="C78" s="11" t="n"/>
      <c r="D78" s="11" t="n"/>
      <c r="E78" s="11" t="n"/>
      <c r="F78" s="11" t="n"/>
      <c r="G78" s="11" t="n"/>
      <c r="H78">
        <f>IF(AND(A78="",B78="",C78=""),0,1)</f>
        <v>0</v>
      </c>
      <c r="I78">
        <f>IF(A78="",0,IF(AND(A78&gt;=Вводные!$B$10,A78&lt;=Вводные!$B$11),1,0))</f>
        <v>0</v>
      </c>
      <c r="J78">
        <f>IF(OR(A78="",B78=""),0,IF(COUNTIFS($B$2:$B$101,B78,$A$2:$A$101,"&lt;"&amp;A78)+COUNTIFS($B$1:B77,B78,$A$1:A77,A78)=0,1,0))</f>
        <v>0</v>
      </c>
      <c r="K78">
        <f>IF(C78="",0,IF(COUNTIF(Каналы!$A$5:$A$12,C78)&gt;0,1,0))</f>
        <v>0</v>
      </c>
      <c r="L78">
        <f>H78*I78*J78*IF(D78="да",0,1)</f>
        <v>0</v>
      </c>
      <c r="M78" t="str">
        <f>IF(H78=0,"",IF(A78="","нет даты",IF(I78=0,"вне месяца",IF(B78="","нет кода клиентки",IF(J78=0,"повторная строка",IF(D78="да","уже была клиенткой",IF(K78=0,"учтена, канал не указан","учтена")))))))</f>
        <v/>
      </c>
      <c r="N78" t="str">
        <f>IF(L78=0,"",IF(K78=1,C78,"Не указан"))</f>
        <v/>
      </c>
    </row>
    <row r="79">
      <c r="A79" s="6" t="n"/>
      <c r="B79" s="11" t="n"/>
      <c r="C79" s="11" t="n"/>
      <c r="D79" s="11" t="n"/>
      <c r="E79" s="11" t="n"/>
      <c r="F79" s="11" t="n"/>
      <c r="G79" s="11" t="n"/>
      <c r="H79">
        <f>IF(AND(A79="",B79="",C79=""),0,1)</f>
        <v>0</v>
      </c>
      <c r="I79">
        <f>IF(A79="",0,IF(AND(A79&gt;=Вводные!$B$10,A79&lt;=Вводные!$B$11),1,0))</f>
        <v>0</v>
      </c>
      <c r="J79">
        <f>IF(OR(A79="",B79=""),0,IF(COUNTIFS($B$2:$B$101,B79,$A$2:$A$101,"&lt;"&amp;A79)+COUNTIFS($B$1:B78,B79,$A$1:A78,A79)=0,1,0))</f>
        <v>0</v>
      </c>
      <c r="K79">
        <f>IF(C79="",0,IF(COUNTIF(Каналы!$A$5:$A$12,C79)&gt;0,1,0))</f>
        <v>0</v>
      </c>
      <c r="L79">
        <f>H79*I79*J79*IF(D79="да",0,1)</f>
        <v>0</v>
      </c>
      <c r="M79" t="str">
        <f>IF(H79=0,"",IF(A79="","нет даты",IF(I79=0,"вне месяца",IF(B79="","нет кода клиентки",IF(J79=0,"повторная строка",IF(D79="да","уже была клиенткой",IF(K79=0,"учтена, канал не указан","учтена")))))))</f>
        <v/>
      </c>
      <c r="N79" t="str">
        <f>IF(L79=0,"",IF(K79=1,C79,"Не указан"))</f>
        <v/>
      </c>
    </row>
    <row r="80">
      <c r="A80" s="6" t="n"/>
      <c r="B80" s="11" t="n"/>
      <c r="C80" s="11" t="n"/>
      <c r="D80" s="11" t="n"/>
      <c r="E80" s="11" t="n"/>
      <c r="F80" s="11" t="n"/>
      <c r="G80" s="11" t="n"/>
      <c r="H80">
        <f>IF(AND(A80="",B80="",C80=""),0,1)</f>
        <v>0</v>
      </c>
      <c r="I80">
        <f>IF(A80="",0,IF(AND(A80&gt;=Вводные!$B$10,A80&lt;=Вводные!$B$11),1,0))</f>
        <v>0</v>
      </c>
      <c r="J80">
        <f>IF(OR(A80="",B80=""),0,IF(COUNTIFS($B$2:$B$101,B80,$A$2:$A$101,"&lt;"&amp;A80)+COUNTIFS($B$1:B79,B80,$A$1:A79,A80)=0,1,0))</f>
        <v>0</v>
      </c>
      <c r="K80">
        <f>IF(C80="",0,IF(COUNTIF(Каналы!$A$5:$A$12,C80)&gt;0,1,0))</f>
        <v>0</v>
      </c>
      <c r="L80">
        <f>H80*I80*J80*IF(D80="да",0,1)</f>
        <v>0</v>
      </c>
      <c r="M80" t="str">
        <f>IF(H80=0,"",IF(A80="","нет даты",IF(I80=0,"вне месяца",IF(B80="","нет кода клиентки",IF(J80=0,"повторная строка",IF(D80="да","уже была клиенткой",IF(K80=0,"учтена, канал не указан","учтена")))))))</f>
        <v/>
      </c>
      <c r="N80" t="str">
        <f>IF(L80=0,"",IF(K80=1,C80,"Не указан"))</f>
        <v/>
      </c>
    </row>
    <row r="81">
      <c r="A81" s="6" t="n"/>
      <c r="B81" s="11" t="n"/>
      <c r="C81" s="11" t="n"/>
      <c r="D81" s="11" t="n"/>
      <c r="E81" s="11" t="n"/>
      <c r="F81" s="11" t="n"/>
      <c r="G81" s="11" t="n"/>
      <c r="H81">
        <f>IF(AND(A81="",B81="",C81=""),0,1)</f>
        <v>0</v>
      </c>
      <c r="I81">
        <f>IF(A81="",0,IF(AND(A81&gt;=Вводные!$B$10,A81&lt;=Вводные!$B$11),1,0))</f>
        <v>0</v>
      </c>
      <c r="J81">
        <f>IF(OR(A81="",B81=""),0,IF(COUNTIFS($B$2:$B$101,B81,$A$2:$A$101,"&lt;"&amp;A81)+COUNTIFS($B$1:B80,B81,$A$1:A80,A81)=0,1,0))</f>
        <v>0</v>
      </c>
      <c r="K81">
        <f>IF(C81="",0,IF(COUNTIF(Каналы!$A$5:$A$12,C81)&gt;0,1,0))</f>
        <v>0</v>
      </c>
      <c r="L81">
        <f>H81*I81*J81*IF(D81="да",0,1)</f>
        <v>0</v>
      </c>
      <c r="M81" t="str">
        <f>IF(H81=0,"",IF(A81="","нет даты",IF(I81=0,"вне месяца",IF(B81="","нет кода клиентки",IF(J81=0,"повторная строка",IF(D81="да","уже была клиенткой",IF(K81=0,"учтена, канал не указан","учтена")))))))</f>
        <v/>
      </c>
      <c r="N81" t="str">
        <f>IF(L81=0,"",IF(K81=1,C81,"Не указан"))</f>
        <v/>
      </c>
    </row>
    <row r="82">
      <c r="A82" s="6" t="n"/>
      <c r="B82" s="11" t="n"/>
      <c r="C82" s="11" t="n"/>
      <c r="D82" s="11" t="n"/>
      <c r="E82" s="11" t="n"/>
      <c r="F82" s="11" t="n"/>
      <c r="G82" s="11" t="n"/>
      <c r="H82">
        <f>IF(AND(A82="",B82="",C82=""),0,1)</f>
        <v>0</v>
      </c>
      <c r="I82">
        <f>IF(A82="",0,IF(AND(A82&gt;=Вводные!$B$10,A82&lt;=Вводные!$B$11),1,0))</f>
        <v>0</v>
      </c>
      <c r="J82">
        <f>IF(OR(A82="",B82=""),0,IF(COUNTIFS($B$2:$B$101,B82,$A$2:$A$101,"&lt;"&amp;A82)+COUNTIFS($B$1:B81,B82,$A$1:A81,A82)=0,1,0))</f>
        <v>0</v>
      </c>
      <c r="K82">
        <f>IF(C82="",0,IF(COUNTIF(Каналы!$A$5:$A$12,C82)&gt;0,1,0))</f>
        <v>0</v>
      </c>
      <c r="L82">
        <f>H82*I82*J82*IF(D82="да",0,1)</f>
        <v>0</v>
      </c>
      <c r="M82" t="str">
        <f>IF(H82=0,"",IF(A82="","нет даты",IF(I82=0,"вне месяца",IF(B82="","нет кода клиентки",IF(J82=0,"повторная строка",IF(D82="да","уже была клиенткой",IF(K82=0,"учтена, канал не указан","учтена")))))))</f>
        <v/>
      </c>
      <c r="N82" t="str">
        <f>IF(L82=0,"",IF(K82=1,C82,"Не указан"))</f>
        <v/>
      </c>
    </row>
    <row r="83">
      <c r="A83" s="6" t="n"/>
      <c r="B83" s="11" t="n"/>
      <c r="C83" s="11" t="n"/>
      <c r="D83" s="11" t="n"/>
      <c r="E83" s="11" t="n"/>
      <c r="F83" s="11" t="n"/>
      <c r="G83" s="11" t="n"/>
      <c r="H83">
        <f>IF(AND(A83="",B83="",C83=""),0,1)</f>
        <v>0</v>
      </c>
      <c r="I83">
        <f>IF(A83="",0,IF(AND(A83&gt;=Вводные!$B$10,A83&lt;=Вводные!$B$11),1,0))</f>
        <v>0</v>
      </c>
      <c r="J83">
        <f>IF(OR(A83="",B83=""),0,IF(COUNTIFS($B$2:$B$101,B83,$A$2:$A$101,"&lt;"&amp;A83)+COUNTIFS($B$1:B82,B83,$A$1:A82,A83)=0,1,0))</f>
        <v>0</v>
      </c>
      <c r="K83">
        <f>IF(C83="",0,IF(COUNTIF(Каналы!$A$5:$A$12,C83)&gt;0,1,0))</f>
        <v>0</v>
      </c>
      <c r="L83">
        <f>H83*I83*J83*IF(D83="да",0,1)</f>
        <v>0</v>
      </c>
      <c r="M83" t="str">
        <f>IF(H83=0,"",IF(A83="","нет даты",IF(I83=0,"вне месяца",IF(B83="","нет кода клиентки",IF(J83=0,"повторная строка",IF(D83="да","уже была клиенткой",IF(K83=0,"учтена, канал не указан","учтена")))))))</f>
        <v/>
      </c>
      <c r="N83" t="str">
        <f>IF(L83=0,"",IF(K83=1,C83,"Не указан"))</f>
        <v/>
      </c>
    </row>
    <row r="84">
      <c r="A84" s="6" t="n"/>
      <c r="B84" s="11" t="n"/>
      <c r="C84" s="11" t="n"/>
      <c r="D84" s="11" t="n"/>
      <c r="E84" s="11" t="n"/>
      <c r="F84" s="11" t="n"/>
      <c r="G84" s="11" t="n"/>
      <c r="H84">
        <f>IF(AND(A84="",B84="",C84=""),0,1)</f>
        <v>0</v>
      </c>
      <c r="I84">
        <f>IF(A84="",0,IF(AND(A84&gt;=Вводные!$B$10,A84&lt;=Вводные!$B$11),1,0))</f>
        <v>0</v>
      </c>
      <c r="J84">
        <f>IF(OR(A84="",B84=""),0,IF(COUNTIFS($B$2:$B$101,B84,$A$2:$A$101,"&lt;"&amp;A84)+COUNTIFS($B$1:B83,B84,$A$1:A83,A84)=0,1,0))</f>
        <v>0</v>
      </c>
      <c r="K84">
        <f>IF(C84="",0,IF(COUNTIF(Каналы!$A$5:$A$12,C84)&gt;0,1,0))</f>
        <v>0</v>
      </c>
      <c r="L84">
        <f>H84*I84*J84*IF(D84="да",0,1)</f>
        <v>0</v>
      </c>
      <c r="M84" t="str">
        <f>IF(H84=0,"",IF(A84="","нет даты",IF(I84=0,"вне месяца",IF(B84="","нет кода клиентки",IF(J84=0,"повторная строка",IF(D84="да","уже была клиенткой",IF(K84=0,"учтена, канал не указан","учтена")))))))</f>
        <v/>
      </c>
      <c r="N84" t="str">
        <f>IF(L84=0,"",IF(K84=1,C84,"Не указан"))</f>
        <v/>
      </c>
    </row>
    <row r="85">
      <c r="A85" s="6" t="n"/>
      <c r="B85" s="11" t="n"/>
      <c r="C85" s="11" t="n"/>
      <c r="D85" s="11" t="n"/>
      <c r="E85" s="11" t="n"/>
      <c r="F85" s="11" t="n"/>
      <c r="G85" s="11" t="n"/>
      <c r="H85">
        <f>IF(AND(A85="",B85="",C85=""),0,1)</f>
        <v>0</v>
      </c>
      <c r="I85">
        <f>IF(A85="",0,IF(AND(A85&gt;=Вводные!$B$10,A85&lt;=Вводные!$B$11),1,0))</f>
        <v>0</v>
      </c>
      <c r="J85">
        <f>IF(OR(A85="",B85=""),0,IF(COUNTIFS($B$2:$B$101,B85,$A$2:$A$101,"&lt;"&amp;A85)+COUNTIFS($B$1:B84,B85,$A$1:A84,A85)=0,1,0))</f>
        <v>0</v>
      </c>
      <c r="K85">
        <f>IF(C85="",0,IF(COUNTIF(Каналы!$A$5:$A$12,C85)&gt;0,1,0))</f>
        <v>0</v>
      </c>
      <c r="L85">
        <f>H85*I85*J85*IF(D85="да",0,1)</f>
        <v>0</v>
      </c>
      <c r="M85" t="str">
        <f>IF(H85=0,"",IF(A85="","нет даты",IF(I85=0,"вне месяца",IF(B85="","нет кода клиентки",IF(J85=0,"повторная строка",IF(D85="да","уже была клиенткой",IF(K85=0,"учтена, канал не указан","учтена")))))))</f>
        <v/>
      </c>
      <c r="N85" t="str">
        <f>IF(L85=0,"",IF(K85=1,C85,"Не указан"))</f>
        <v/>
      </c>
    </row>
    <row r="86">
      <c r="A86" s="6" t="n"/>
      <c r="B86" s="11" t="n"/>
      <c r="C86" s="11" t="n"/>
      <c r="D86" s="11" t="n"/>
      <c r="E86" s="11" t="n"/>
      <c r="F86" s="11" t="n"/>
      <c r="G86" s="11" t="n"/>
      <c r="H86">
        <f>IF(AND(A86="",B86="",C86=""),0,1)</f>
        <v>0</v>
      </c>
      <c r="I86">
        <f>IF(A86="",0,IF(AND(A86&gt;=Вводные!$B$10,A86&lt;=Вводные!$B$11),1,0))</f>
        <v>0</v>
      </c>
      <c r="J86">
        <f>IF(OR(A86="",B86=""),0,IF(COUNTIFS($B$2:$B$101,B86,$A$2:$A$101,"&lt;"&amp;A86)+COUNTIFS($B$1:B85,B86,$A$1:A85,A86)=0,1,0))</f>
        <v>0</v>
      </c>
      <c r="K86">
        <f>IF(C86="",0,IF(COUNTIF(Каналы!$A$5:$A$12,C86)&gt;0,1,0))</f>
        <v>0</v>
      </c>
      <c r="L86">
        <f>H86*I86*J86*IF(D86="да",0,1)</f>
        <v>0</v>
      </c>
      <c r="M86" t="str">
        <f>IF(H86=0,"",IF(A86="","нет даты",IF(I86=0,"вне месяца",IF(B86="","нет кода клиентки",IF(J86=0,"повторная строка",IF(D86="да","уже была клиенткой",IF(K86=0,"учтена, канал не указан","учтена")))))))</f>
        <v/>
      </c>
      <c r="N86" t="str">
        <f>IF(L86=0,"",IF(K86=1,C86,"Не указан"))</f>
        <v/>
      </c>
    </row>
    <row r="87">
      <c r="A87" s="6" t="n"/>
      <c r="B87" s="11" t="n"/>
      <c r="C87" s="11" t="n"/>
      <c r="D87" s="11" t="n"/>
      <c r="E87" s="11" t="n"/>
      <c r="F87" s="11" t="n"/>
      <c r="G87" s="11" t="n"/>
      <c r="H87">
        <f>IF(AND(A87="",B87="",C87=""),0,1)</f>
        <v>0</v>
      </c>
      <c r="I87">
        <f>IF(A87="",0,IF(AND(A87&gt;=Вводные!$B$10,A87&lt;=Вводные!$B$11),1,0))</f>
        <v>0</v>
      </c>
      <c r="J87">
        <f>IF(OR(A87="",B87=""),0,IF(COUNTIFS($B$2:$B$101,B87,$A$2:$A$101,"&lt;"&amp;A87)+COUNTIFS($B$1:B86,B87,$A$1:A86,A87)=0,1,0))</f>
        <v>0</v>
      </c>
      <c r="K87">
        <f>IF(C87="",0,IF(COUNTIF(Каналы!$A$5:$A$12,C87)&gt;0,1,0))</f>
        <v>0</v>
      </c>
      <c r="L87">
        <f>H87*I87*J87*IF(D87="да",0,1)</f>
        <v>0</v>
      </c>
      <c r="M87" t="str">
        <f>IF(H87=0,"",IF(A87="","нет даты",IF(I87=0,"вне месяца",IF(B87="","нет кода клиентки",IF(J87=0,"повторная строка",IF(D87="да","уже была клиенткой",IF(K87=0,"учтена, канал не указан","учтена")))))))</f>
        <v/>
      </c>
      <c r="N87" t="str">
        <f>IF(L87=0,"",IF(K87=1,C87,"Не указан"))</f>
        <v/>
      </c>
    </row>
    <row r="88">
      <c r="A88" s="6" t="n"/>
      <c r="B88" s="11" t="n"/>
      <c r="C88" s="11" t="n"/>
      <c r="D88" s="11" t="n"/>
      <c r="E88" s="11" t="n"/>
      <c r="F88" s="11" t="n"/>
      <c r="G88" s="11" t="n"/>
      <c r="H88">
        <f>IF(AND(A88="",B88="",C88=""),0,1)</f>
        <v>0</v>
      </c>
      <c r="I88">
        <f>IF(A88="",0,IF(AND(A88&gt;=Вводные!$B$10,A88&lt;=Вводные!$B$11),1,0))</f>
        <v>0</v>
      </c>
      <c r="J88">
        <f>IF(OR(A88="",B88=""),0,IF(COUNTIFS($B$2:$B$101,B88,$A$2:$A$101,"&lt;"&amp;A88)+COUNTIFS($B$1:B87,B88,$A$1:A87,A88)=0,1,0))</f>
        <v>0</v>
      </c>
      <c r="K88">
        <f>IF(C88="",0,IF(COUNTIF(Каналы!$A$5:$A$12,C88)&gt;0,1,0))</f>
        <v>0</v>
      </c>
      <c r="L88">
        <f>H88*I88*J88*IF(D88="да",0,1)</f>
        <v>0</v>
      </c>
      <c r="M88" t="str">
        <f>IF(H88=0,"",IF(A88="","нет даты",IF(I88=0,"вне месяца",IF(B88="","нет кода клиентки",IF(J88=0,"повторная строка",IF(D88="да","уже была клиенткой",IF(K88=0,"учтена, канал не указан","учтена")))))))</f>
        <v/>
      </c>
      <c r="N88" t="str">
        <f>IF(L88=0,"",IF(K88=1,C88,"Не указан"))</f>
        <v/>
      </c>
    </row>
    <row r="89">
      <c r="A89" s="6" t="n"/>
      <c r="B89" s="11" t="n"/>
      <c r="C89" s="11" t="n"/>
      <c r="D89" s="11" t="n"/>
      <c r="E89" s="11" t="n"/>
      <c r="F89" s="11" t="n"/>
      <c r="G89" s="11" t="n"/>
      <c r="H89">
        <f>IF(AND(A89="",B89="",C89=""),0,1)</f>
        <v>0</v>
      </c>
      <c r="I89">
        <f>IF(A89="",0,IF(AND(A89&gt;=Вводные!$B$10,A89&lt;=Вводные!$B$11),1,0))</f>
        <v>0</v>
      </c>
      <c r="J89">
        <f>IF(OR(A89="",B89=""),0,IF(COUNTIFS($B$2:$B$101,B89,$A$2:$A$101,"&lt;"&amp;A89)+COUNTIFS($B$1:B88,B89,$A$1:A88,A89)=0,1,0))</f>
        <v>0</v>
      </c>
      <c r="K89">
        <f>IF(C89="",0,IF(COUNTIF(Каналы!$A$5:$A$12,C89)&gt;0,1,0))</f>
        <v>0</v>
      </c>
      <c r="L89">
        <f>H89*I89*J89*IF(D89="да",0,1)</f>
        <v>0</v>
      </c>
      <c r="M89" t="str">
        <f>IF(H89=0,"",IF(A89="","нет даты",IF(I89=0,"вне месяца",IF(B89="","нет кода клиентки",IF(J89=0,"повторная строка",IF(D89="да","уже была клиенткой",IF(K89=0,"учтена, канал не указан","учтена")))))))</f>
        <v/>
      </c>
      <c r="N89" t="str">
        <f>IF(L89=0,"",IF(K89=1,C89,"Не указан"))</f>
        <v/>
      </c>
    </row>
    <row r="90">
      <c r="A90" s="6" t="n"/>
      <c r="B90" s="11" t="n"/>
      <c r="C90" s="11" t="n"/>
      <c r="D90" s="11" t="n"/>
      <c r="E90" s="11" t="n"/>
      <c r="F90" s="11" t="n"/>
      <c r="G90" s="11" t="n"/>
      <c r="H90">
        <f>IF(AND(A90="",B90="",C90=""),0,1)</f>
        <v>0</v>
      </c>
      <c r="I90">
        <f>IF(A90="",0,IF(AND(A90&gt;=Вводные!$B$10,A90&lt;=Вводные!$B$11),1,0))</f>
        <v>0</v>
      </c>
      <c r="J90">
        <f>IF(OR(A90="",B90=""),0,IF(COUNTIFS($B$2:$B$101,B90,$A$2:$A$101,"&lt;"&amp;A90)+COUNTIFS($B$1:B89,B90,$A$1:A89,A90)=0,1,0))</f>
        <v>0</v>
      </c>
      <c r="K90">
        <f>IF(C90="",0,IF(COUNTIF(Каналы!$A$5:$A$12,C90)&gt;0,1,0))</f>
        <v>0</v>
      </c>
      <c r="L90">
        <f>H90*I90*J90*IF(D90="да",0,1)</f>
        <v>0</v>
      </c>
      <c r="M90" t="str">
        <f>IF(H90=0,"",IF(A90="","нет даты",IF(I90=0,"вне месяца",IF(B90="","нет кода клиентки",IF(J90=0,"повторная строка",IF(D90="да","уже была клиенткой",IF(K90=0,"учтена, канал не указан","учтена")))))))</f>
        <v/>
      </c>
      <c r="N90" t="str">
        <f>IF(L90=0,"",IF(K90=1,C90,"Не указан"))</f>
        <v/>
      </c>
    </row>
    <row r="91">
      <c r="A91" s="6" t="n"/>
      <c r="B91" s="11" t="n"/>
      <c r="C91" s="11" t="n"/>
      <c r="D91" s="11" t="n"/>
      <c r="E91" s="11" t="n"/>
      <c r="F91" s="11" t="n"/>
      <c r="G91" s="11" t="n"/>
      <c r="H91">
        <f>IF(AND(A91="",B91="",C91=""),0,1)</f>
        <v>0</v>
      </c>
      <c r="I91">
        <f>IF(A91="",0,IF(AND(A91&gt;=Вводные!$B$10,A91&lt;=Вводные!$B$11),1,0))</f>
        <v>0</v>
      </c>
      <c r="J91">
        <f>IF(OR(A91="",B91=""),0,IF(COUNTIFS($B$2:$B$101,B91,$A$2:$A$101,"&lt;"&amp;A91)+COUNTIFS($B$1:B90,B91,$A$1:A90,A91)=0,1,0))</f>
        <v>0</v>
      </c>
      <c r="K91">
        <f>IF(C91="",0,IF(COUNTIF(Каналы!$A$5:$A$12,C91)&gt;0,1,0))</f>
        <v>0</v>
      </c>
      <c r="L91">
        <f>H91*I91*J91*IF(D91="да",0,1)</f>
        <v>0</v>
      </c>
      <c r="M91" t="str">
        <f>IF(H91=0,"",IF(A91="","нет даты",IF(I91=0,"вне месяца",IF(B91="","нет кода клиентки",IF(J91=0,"повторная строка",IF(D91="да","уже была клиенткой",IF(K91=0,"учтена, канал не указан","учтена")))))))</f>
        <v/>
      </c>
      <c r="N91" t="str">
        <f>IF(L91=0,"",IF(K91=1,C91,"Не указан"))</f>
        <v/>
      </c>
    </row>
    <row r="92">
      <c r="A92" s="6" t="n"/>
      <c r="B92" s="11" t="n"/>
      <c r="C92" s="11" t="n"/>
      <c r="D92" s="11" t="n"/>
      <c r="E92" s="11" t="n"/>
      <c r="F92" s="11" t="n"/>
      <c r="G92" s="11" t="n"/>
      <c r="H92">
        <f>IF(AND(A92="",B92="",C92=""),0,1)</f>
        <v>0</v>
      </c>
      <c r="I92">
        <f>IF(A92="",0,IF(AND(A92&gt;=Вводные!$B$10,A92&lt;=Вводные!$B$11),1,0))</f>
        <v>0</v>
      </c>
      <c r="J92">
        <f>IF(OR(A92="",B92=""),0,IF(COUNTIFS($B$2:$B$101,B92,$A$2:$A$101,"&lt;"&amp;A92)+COUNTIFS($B$1:B91,B92,$A$1:A91,A92)=0,1,0))</f>
        <v>0</v>
      </c>
      <c r="K92">
        <f>IF(C92="",0,IF(COUNTIF(Каналы!$A$5:$A$12,C92)&gt;0,1,0))</f>
        <v>0</v>
      </c>
      <c r="L92">
        <f>H92*I92*J92*IF(D92="да",0,1)</f>
        <v>0</v>
      </c>
      <c r="M92" t="str">
        <f>IF(H92=0,"",IF(A92="","нет даты",IF(I92=0,"вне месяца",IF(B92="","нет кода клиентки",IF(J92=0,"повторная строка",IF(D92="да","уже была клиенткой",IF(K92=0,"учтена, канал не указан","учтена")))))))</f>
        <v/>
      </c>
      <c r="N92" t="str">
        <f>IF(L92=0,"",IF(K92=1,C92,"Не указан"))</f>
        <v/>
      </c>
    </row>
    <row r="93">
      <c r="A93" s="6" t="n"/>
      <c r="B93" s="11" t="n"/>
      <c r="C93" s="11" t="n"/>
      <c r="D93" s="11" t="n"/>
      <c r="E93" s="11" t="n"/>
      <c r="F93" s="11" t="n"/>
      <c r="G93" s="11" t="n"/>
      <c r="H93">
        <f>IF(AND(A93="",B93="",C93=""),0,1)</f>
        <v>0</v>
      </c>
      <c r="I93">
        <f>IF(A93="",0,IF(AND(A93&gt;=Вводные!$B$10,A93&lt;=Вводные!$B$11),1,0))</f>
        <v>0</v>
      </c>
      <c r="J93">
        <f>IF(OR(A93="",B93=""),0,IF(COUNTIFS($B$2:$B$101,B93,$A$2:$A$101,"&lt;"&amp;A93)+COUNTIFS($B$1:B92,B93,$A$1:A92,A93)=0,1,0))</f>
        <v>0</v>
      </c>
      <c r="K93">
        <f>IF(C93="",0,IF(COUNTIF(Каналы!$A$5:$A$12,C93)&gt;0,1,0))</f>
        <v>0</v>
      </c>
      <c r="L93">
        <f>H93*I93*J93*IF(D93="да",0,1)</f>
        <v>0</v>
      </c>
      <c r="M93" t="str">
        <f>IF(H93=0,"",IF(A93="","нет даты",IF(I93=0,"вне месяца",IF(B93="","нет кода клиентки",IF(J93=0,"повторная строка",IF(D93="да","уже была клиенткой",IF(K93=0,"учтена, канал не указан","учтена")))))))</f>
        <v/>
      </c>
      <c r="N93" t="str">
        <f>IF(L93=0,"",IF(K93=1,C93,"Не указан"))</f>
        <v/>
      </c>
    </row>
    <row r="94">
      <c r="A94" s="6" t="n"/>
      <c r="B94" s="11" t="n"/>
      <c r="C94" s="11" t="n"/>
      <c r="D94" s="11" t="n"/>
      <c r="E94" s="11" t="n"/>
      <c r="F94" s="11" t="n"/>
      <c r="G94" s="11" t="n"/>
      <c r="H94">
        <f>IF(AND(A94="",B94="",C94=""),0,1)</f>
        <v>0</v>
      </c>
      <c r="I94">
        <f>IF(A94="",0,IF(AND(A94&gt;=Вводные!$B$10,A94&lt;=Вводные!$B$11),1,0))</f>
        <v>0</v>
      </c>
      <c r="J94">
        <f>IF(OR(A94="",B94=""),0,IF(COUNTIFS($B$2:$B$101,B94,$A$2:$A$101,"&lt;"&amp;A94)+COUNTIFS($B$1:B93,B94,$A$1:A93,A94)=0,1,0))</f>
        <v>0</v>
      </c>
      <c r="K94">
        <f>IF(C94="",0,IF(COUNTIF(Каналы!$A$5:$A$12,C94)&gt;0,1,0))</f>
        <v>0</v>
      </c>
      <c r="L94">
        <f>H94*I94*J94*IF(D94="да",0,1)</f>
        <v>0</v>
      </c>
      <c r="M94" t="str">
        <f>IF(H94=0,"",IF(A94="","нет даты",IF(I94=0,"вне месяца",IF(B94="","нет кода клиентки",IF(J94=0,"повторная строка",IF(D94="да","уже была клиенткой",IF(K94=0,"учтена, канал не указан","учтена")))))))</f>
        <v/>
      </c>
      <c r="N94" t="str">
        <f>IF(L94=0,"",IF(K94=1,C94,"Не указан"))</f>
        <v/>
      </c>
    </row>
    <row r="95">
      <c r="A95" s="6" t="n"/>
      <c r="B95" s="11" t="n"/>
      <c r="C95" s="11" t="n"/>
      <c r="D95" s="11" t="n"/>
      <c r="E95" s="11" t="n"/>
      <c r="F95" s="11" t="n"/>
      <c r="G95" s="11" t="n"/>
      <c r="H95">
        <f>IF(AND(A95="",B95="",C95=""),0,1)</f>
        <v>0</v>
      </c>
      <c r="I95">
        <f>IF(A95="",0,IF(AND(A95&gt;=Вводные!$B$10,A95&lt;=Вводные!$B$11),1,0))</f>
        <v>0</v>
      </c>
      <c r="J95">
        <f>IF(OR(A95="",B95=""),0,IF(COUNTIFS($B$2:$B$101,B95,$A$2:$A$101,"&lt;"&amp;A95)+COUNTIFS($B$1:B94,B95,$A$1:A94,A95)=0,1,0))</f>
        <v>0</v>
      </c>
      <c r="K95">
        <f>IF(C95="",0,IF(COUNTIF(Каналы!$A$5:$A$12,C95)&gt;0,1,0))</f>
        <v>0</v>
      </c>
      <c r="L95">
        <f>H95*I95*J95*IF(D95="да",0,1)</f>
        <v>0</v>
      </c>
      <c r="M95" t="str">
        <f>IF(H95=0,"",IF(A95="","нет даты",IF(I95=0,"вне месяца",IF(B95="","нет кода клиентки",IF(J95=0,"повторная строка",IF(D95="да","уже была клиенткой",IF(K95=0,"учтена, канал не указан","учтена")))))))</f>
        <v/>
      </c>
      <c r="N95" t="str">
        <f>IF(L95=0,"",IF(K95=1,C95,"Не указан"))</f>
        <v/>
      </c>
    </row>
    <row r="96">
      <c r="A96" s="6" t="n"/>
      <c r="B96" s="11" t="n"/>
      <c r="C96" s="11" t="n"/>
      <c r="D96" s="11" t="n"/>
      <c r="E96" s="11" t="n"/>
      <c r="F96" s="11" t="n"/>
      <c r="G96" s="11" t="n"/>
      <c r="H96">
        <f>IF(AND(A96="",B96="",C96=""),0,1)</f>
        <v>0</v>
      </c>
      <c r="I96">
        <f>IF(A96="",0,IF(AND(A96&gt;=Вводные!$B$10,A96&lt;=Вводные!$B$11),1,0))</f>
        <v>0</v>
      </c>
      <c r="J96">
        <f>IF(OR(A96="",B96=""),0,IF(COUNTIFS($B$2:$B$101,B96,$A$2:$A$101,"&lt;"&amp;A96)+COUNTIFS($B$1:B95,B96,$A$1:A95,A96)=0,1,0))</f>
        <v>0</v>
      </c>
      <c r="K96">
        <f>IF(C96="",0,IF(COUNTIF(Каналы!$A$5:$A$12,C96)&gt;0,1,0))</f>
        <v>0</v>
      </c>
      <c r="L96">
        <f>H96*I96*J96*IF(D96="да",0,1)</f>
        <v>0</v>
      </c>
      <c r="M96" t="str">
        <f>IF(H96=0,"",IF(A96="","нет даты",IF(I96=0,"вне месяца",IF(B96="","нет кода клиентки",IF(J96=0,"повторная строка",IF(D96="да","уже была клиенткой",IF(K96=0,"учтена, канал не указан","учтена")))))))</f>
        <v/>
      </c>
      <c r="N96" t="str">
        <f>IF(L96=0,"",IF(K96=1,C96,"Не указан"))</f>
        <v/>
      </c>
    </row>
    <row r="97">
      <c r="A97" s="6" t="n"/>
      <c r="B97" s="11" t="n"/>
      <c r="C97" s="11" t="n"/>
      <c r="D97" s="11" t="n"/>
      <c r="E97" s="11" t="n"/>
      <c r="F97" s="11" t="n"/>
      <c r="G97" s="11" t="n"/>
      <c r="H97">
        <f>IF(AND(A97="",B97="",C97=""),0,1)</f>
        <v>0</v>
      </c>
      <c r="I97">
        <f>IF(A97="",0,IF(AND(A97&gt;=Вводные!$B$10,A97&lt;=Вводные!$B$11),1,0))</f>
        <v>0</v>
      </c>
      <c r="J97">
        <f>IF(OR(A97="",B97=""),0,IF(COUNTIFS($B$2:$B$101,B97,$A$2:$A$101,"&lt;"&amp;A97)+COUNTIFS($B$1:B96,B97,$A$1:A96,A97)=0,1,0))</f>
        <v>0</v>
      </c>
      <c r="K97">
        <f>IF(C97="",0,IF(COUNTIF(Каналы!$A$5:$A$12,C97)&gt;0,1,0))</f>
        <v>0</v>
      </c>
      <c r="L97">
        <f>H97*I97*J97*IF(D97="да",0,1)</f>
        <v>0</v>
      </c>
      <c r="M97" t="str">
        <f>IF(H97=0,"",IF(A97="","нет даты",IF(I97=0,"вне месяца",IF(B97="","нет кода клиентки",IF(J97=0,"повторная строка",IF(D97="да","уже была клиенткой",IF(K97=0,"учтена, канал не указан","учтена")))))))</f>
        <v/>
      </c>
      <c r="N97" t="str">
        <f>IF(L97=0,"",IF(K97=1,C97,"Не указан"))</f>
        <v/>
      </c>
    </row>
    <row r="98">
      <c r="A98" s="6" t="n"/>
      <c r="B98" s="11" t="n"/>
      <c r="C98" s="11" t="n"/>
      <c r="D98" s="11" t="n"/>
      <c r="E98" s="11" t="n"/>
      <c r="F98" s="11" t="n"/>
      <c r="G98" s="11" t="n"/>
      <c r="H98">
        <f>IF(AND(A98="",B98="",C98=""),0,1)</f>
        <v>0</v>
      </c>
      <c r="I98">
        <f>IF(A98="",0,IF(AND(A98&gt;=Вводные!$B$10,A98&lt;=Вводные!$B$11),1,0))</f>
        <v>0</v>
      </c>
      <c r="J98">
        <f>IF(OR(A98="",B98=""),0,IF(COUNTIFS($B$2:$B$101,B98,$A$2:$A$101,"&lt;"&amp;A98)+COUNTIFS($B$1:B97,B98,$A$1:A97,A98)=0,1,0))</f>
        <v>0</v>
      </c>
      <c r="K98">
        <f>IF(C98="",0,IF(COUNTIF(Каналы!$A$5:$A$12,C98)&gt;0,1,0))</f>
        <v>0</v>
      </c>
      <c r="L98">
        <f>H98*I98*J98*IF(D98="да",0,1)</f>
        <v>0</v>
      </c>
      <c r="M98" t="str">
        <f>IF(H98=0,"",IF(A98="","нет даты",IF(I98=0,"вне месяца",IF(B98="","нет кода клиентки",IF(J98=0,"повторная строка",IF(D98="да","уже была клиенткой",IF(K98=0,"учтена, канал не указан","учтена")))))))</f>
        <v/>
      </c>
      <c r="N98" t="str">
        <f>IF(L98=0,"",IF(K98=1,C98,"Не указан"))</f>
        <v/>
      </c>
    </row>
    <row r="99">
      <c r="A99" s="6" t="n"/>
      <c r="B99" s="11" t="n"/>
      <c r="C99" s="11" t="n"/>
      <c r="D99" s="11" t="n"/>
      <c r="E99" s="11" t="n"/>
      <c r="F99" s="11" t="n"/>
      <c r="G99" s="11" t="n"/>
      <c r="H99">
        <f>IF(AND(A99="",B99="",C99=""),0,1)</f>
        <v>0</v>
      </c>
      <c r="I99">
        <f>IF(A99="",0,IF(AND(A99&gt;=Вводные!$B$10,A99&lt;=Вводные!$B$11),1,0))</f>
        <v>0</v>
      </c>
      <c r="J99">
        <f>IF(OR(A99="",B99=""),0,IF(COUNTIFS($B$2:$B$101,B99,$A$2:$A$101,"&lt;"&amp;A99)+COUNTIFS($B$1:B98,B99,$A$1:A98,A99)=0,1,0))</f>
        <v>0</v>
      </c>
      <c r="K99">
        <f>IF(C99="",0,IF(COUNTIF(Каналы!$A$5:$A$12,C99)&gt;0,1,0))</f>
        <v>0</v>
      </c>
      <c r="L99">
        <f>H99*I99*J99*IF(D99="да",0,1)</f>
        <v>0</v>
      </c>
      <c r="M99" t="str">
        <f>IF(H99=0,"",IF(A99="","нет даты",IF(I99=0,"вне месяца",IF(B99="","нет кода клиентки",IF(J99=0,"повторная строка",IF(D99="да","уже была клиенткой",IF(K99=0,"учтена, канал не указан","учтена")))))))</f>
        <v/>
      </c>
      <c r="N99" t="str">
        <f>IF(L99=0,"",IF(K99=1,C99,"Не указан"))</f>
        <v/>
      </c>
    </row>
    <row r="100">
      <c r="A100" s="6" t="n"/>
      <c r="B100" s="11" t="n"/>
      <c r="C100" s="11" t="n"/>
      <c r="D100" s="11" t="n"/>
      <c r="E100" s="11" t="n"/>
      <c r="F100" s="11" t="n"/>
      <c r="G100" s="11" t="n"/>
      <c r="H100">
        <f>IF(AND(A100="",B100="",C100=""),0,1)</f>
        <v>0</v>
      </c>
      <c r="I100">
        <f>IF(A100="",0,IF(AND(A100&gt;=Вводные!$B$10,A100&lt;=Вводные!$B$11),1,0))</f>
        <v>0</v>
      </c>
      <c r="J100">
        <f>IF(OR(A100="",B100=""),0,IF(COUNTIFS($B$2:$B$101,B100,$A$2:$A$101,"&lt;"&amp;A100)+COUNTIFS($B$1:B99,B100,$A$1:A99,A100)=0,1,0))</f>
        <v>0</v>
      </c>
      <c r="K100">
        <f>IF(C100="",0,IF(COUNTIF(Каналы!$A$5:$A$12,C100)&gt;0,1,0))</f>
        <v>0</v>
      </c>
      <c r="L100">
        <f>H100*I100*J100*IF(D100="да",0,1)</f>
        <v>0</v>
      </c>
      <c r="M100" t="str">
        <f>IF(H100=0,"",IF(A100="","нет даты",IF(I100=0,"вне месяца",IF(B100="","нет кода клиентки",IF(J100=0,"повторная строка",IF(D100="да","уже была клиенткой",IF(K100=0,"учтена, канал не указан","учтена")))))))</f>
        <v/>
      </c>
      <c r="N100" t="str">
        <f>IF(L100=0,"",IF(K100=1,C100,"Не указан"))</f>
        <v/>
      </c>
    </row>
    <row r="101">
      <c r="A101" s="6" t="n"/>
      <c r="B101" s="11" t="n"/>
      <c r="C101" s="11" t="n"/>
      <c r="D101" s="11" t="n"/>
      <c r="E101" s="11" t="n"/>
      <c r="F101" s="11" t="n"/>
      <c r="G101" s="11" t="n"/>
      <c r="H101">
        <f>IF(AND(A101="",B101="",C101=""),0,1)</f>
        <v>0</v>
      </c>
      <c r="I101">
        <f>IF(A101="",0,IF(AND(A101&gt;=Вводные!$B$10,A101&lt;=Вводные!$B$11),1,0))</f>
        <v>0</v>
      </c>
      <c r="J101">
        <f>IF(OR(A101="",B101=""),0,IF(COUNTIFS($B$2:$B$101,B101,$A$2:$A$101,"&lt;"&amp;A101)+COUNTIFS($B$1:B100,B101,$A$1:A100,A101)=0,1,0))</f>
        <v>0</v>
      </c>
      <c r="K101">
        <f>IF(C101="",0,IF(COUNTIF(Каналы!$A$5:$A$12,C101)&gt;0,1,0))</f>
        <v>0</v>
      </c>
      <c r="L101">
        <f>H101*I101*J101*IF(D101="да",0,1)</f>
        <v>0</v>
      </c>
      <c r="M101" t="str">
        <f>IF(H101=0,"",IF(A101="","нет даты",IF(I101=0,"вне месяца",IF(B101="","нет кода клиентки",IF(J101=0,"повторная строка",IF(D101="да","уже была клиенткой",IF(K101=0,"учтена, канал не указан","учтена")))))))</f>
        <v/>
      </c>
      <c r="N101" t="str">
        <f>IF(L101=0,"",IF(K101=1,C101,"Не указан"))</f>
        <v/>
      </c>
    </row>
  </sheetData>
  <dataValidations count="4">
    <dataValidation sqref="D2:D101" showDropDown="0" showInputMessage="0" showErrorMessage="0" allowBlank="1" type="list">
      <formula1>"да,нет"</formula1>
    </dataValidation>
    <dataValidation sqref="E2:E101" showDropDown="0" showInputMessage="0" showErrorMessage="0" allowBlank="1" type="list">
      <formula1>"да,нет"</formula1>
    </dataValidation>
    <dataValidation sqref="F2:F101" showDropDown="0" showInputMessage="0" showErrorMessage="0" allowBlank="1" type="list">
      <formula1>"да,нет,ждём"</formula1>
    </dataValidation>
    <dataValidation sqref="G2:G101" showDropDown="0" showInputMessage="0" showErrorMessage="0" allowBlank="1" type="list">
      <formula1>"да,нет"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2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9" customWidth="1" min="3" max="3"/>
    <col width="10" customWidth="1" min="4" max="4"/>
    <col width="10" customWidth="1" min="5" max="5"/>
    <col width="9" customWidth="1" min="6" max="6"/>
    <col width="9" customWidth="1" min="7" max="7"/>
    <col width="10" customWidth="1" min="8" max="8"/>
    <col width="9" customWidth="1" min="9" max="9"/>
    <col width="10" customWidth="1" min="10" max="10"/>
    <col width="10" customWidth="1" min="11" max="11"/>
    <col width="12" customWidth="1" min="12" max="12"/>
    <col width="10" customWidth="1" min="13" max="13"/>
    <col width="52" customWidth="1" min="14" max="14"/>
  </cols>
  <sheetData>
    <row r="1">
      <c r="A1" s="1" t="inlineStr">
        <is>
          <t>Каналы за месяц: от обращения до повторной записи. Учебный пример, условные данные</t>
        </is>
      </c>
    </row>
    <row r="2">
      <c r="A2" t="inlineStr">
        <is>
          <t>Состояние журнала</t>
        </is>
      </c>
      <c r="B2" t="str">
        <f>IF(B28+B29&gt;0,"Проверьте журнал: есть строки без даты, без кода или с пропущенной записью","Журнал заполнен")</f>
        <v>Журнал заполнен</v>
      </c>
    </row>
    <row r="4">
      <c r="A4" s="10" t="inlineStr">
        <is>
          <t>Канал</t>
        </is>
      </c>
      <c r="B4" s="10" t="inlineStr">
        <is>
          <t>Расходы за месяц, ₽</t>
        </is>
      </c>
      <c r="C4" s="10" t="inlineStr">
        <is>
          <t>Часы за месяц</t>
        </is>
      </c>
      <c r="D4" s="10" t="inlineStr">
        <is>
          <t>Обращения</t>
        </is>
      </c>
      <c r="E4" s="10" t="inlineStr">
        <is>
          <t>Записались</t>
        </is>
      </c>
      <c r="F4" s="10" t="inlineStr">
        <is>
          <t>Пришли</t>
        </is>
      </c>
      <c r="G4" s="10" t="inlineStr">
        <is>
          <t>Ждём визита</t>
        </is>
      </c>
      <c r="H4" s="10" t="inlineStr">
        <is>
          <t>Записались снова</t>
        </is>
      </c>
      <c r="I4" s="10" t="inlineStr">
        <is>
          <t>Доля записи</t>
        </is>
      </c>
      <c r="J4" s="10" t="inlineStr">
        <is>
          <t>Доходимость</t>
        </is>
      </c>
      <c r="K4" s="10" t="inlineStr">
        <is>
          <t>Доля перезаписи</t>
        </is>
      </c>
      <c r="L4" s="10" t="inlineStr">
        <is>
          <t>Цена новой клиентки, ₽</t>
        </is>
      </c>
      <c r="M4" s="10" t="inlineStr">
        <is>
          <t>Часов на клиентку</t>
        </is>
      </c>
      <c r="N4" s="10" t="inlineStr">
        <is>
          <t>Что делать</t>
        </is>
      </c>
    </row>
    <row r="5">
      <c r="A5" s="11" t="inlineStr">
        <is>
          <t>Яндекс Карты</t>
        </is>
      </c>
      <c r="B5" s="11" t="n">
        <v>0</v>
      </c>
      <c r="C5" s="11" t="n">
        <v>4</v>
      </c>
      <c r="D5">
        <f>IF(A5="","",COUNTIFS(Обращения!$N$2:$N$101,A5))</f>
        <v>15</v>
      </c>
      <c r="E5">
        <f>IF(A5="","",COUNTIFS(Обращения!$N$2:$N$101,A5,Обращения!$E$2:$E$101,"да"))</f>
        <v>11</v>
      </c>
      <c r="F5">
        <f>IF(A5="","",COUNTIFS(Обращения!$N$2:$N$101,A5,Обращения!$E$2:$E$101,"да",Обращения!$F$2:$F$101,"да"))</f>
        <v>9</v>
      </c>
      <c r="G5">
        <f>IF(A5="","",COUNTIFS(Обращения!$N$2:$N$101,A5,Обращения!$E$2:$E$101,"да",Обращения!$F$2:$F$101,"ждём"))</f>
        <v>1</v>
      </c>
      <c r="H5">
        <f>IF(A5="","",COUNTIFS(Обращения!$N$2:$N$101,A5,Обращения!$E$2:$E$101,"да",Обращения!$F$2:$F$101,"да",Обращения!$G$2:$G$101,"да"))</f>
        <v>5</v>
      </c>
      <c r="I5" s="12">
        <f>IF(A5="","",IF(D5=0,"н/д",E5/D5))</f>
        <v>0.7333333333333333</v>
      </c>
      <c r="J5" s="12">
        <f>IF(A5="","",IF(E5-G5&lt;=0,"н/д",F5/(E5-G5)))</f>
        <v>0.9</v>
      </c>
      <c r="K5" s="12">
        <f>IF(A5="","",IF(F5=0,"н/д",H5/F5))</f>
        <v>0.5555555555555556</v>
      </c>
      <c r="L5" s="8">
        <f>IF(A5="","",IF(OR(F5=0,B5=""),"н/д",B5/F5))</f>
        <v>0</v>
      </c>
      <c r="M5" s="13">
        <f>IF(A5="","",IF(OR(F5=0,C5=""),"н/д",C5/F5))</f>
        <v>0.4444444444444444</v>
      </c>
      <c r="N5" t="str">
        <f>IF(A5="","",IF(OR(B5="",C5=""),"Внесите расходы и часы",IF(D5=0,IF(AND(B5=0,C5=0),"Не запускали","Нет обращений: смените фото, цену или место показа"),IF(D5&lt;Вводные!$B$12,"Мало данных: продолжить ещё месяц",IF(I5&lt;Вводные!$B$13,"Пишут, но не записываются: переписать ответ и цену",IF(AND(ISNUMBER(J5),J5&lt;Вводные!$B$14),"Записываются, но не приходят: напоминание и предоплата",IF(F5=0,"Ждём визитов: решить после них",IF(AND(ISNUMBER(Вводные!$B$21),L5&gt;Вводные!$B$21),"Дороже допустимого: сократить расход",IF(K5&lt;Вводные!$B$15,"Не возвращаются: предлагать следующую запись в конце визита","Оставить и усилить")))))))))</f>
        <v>Оставить и усилить</v>
      </c>
    </row>
    <row r="6">
      <c r="A6" s="11" t="inlineStr">
        <is>
          <t>2ГИС</t>
        </is>
      </c>
      <c r="B6" s="11" t="n">
        <v>0</v>
      </c>
      <c r="C6" s="11" t="n">
        <v>2</v>
      </c>
      <c r="D6">
        <f>IF(A6="","",COUNTIFS(Обращения!$N$2:$N$101,A6))</f>
        <v>3</v>
      </c>
      <c r="E6">
        <f>IF(A6="","",COUNTIFS(Обращения!$N$2:$N$101,A6,Обращения!$E$2:$E$101,"да"))</f>
        <v>2</v>
      </c>
      <c r="F6">
        <f>IF(A6="","",COUNTIFS(Обращения!$N$2:$N$101,A6,Обращения!$E$2:$E$101,"да",Обращения!$F$2:$F$101,"да"))</f>
        <v>2</v>
      </c>
      <c r="G6">
        <f>IF(A6="","",COUNTIFS(Обращения!$N$2:$N$101,A6,Обращения!$E$2:$E$101,"да",Обращения!$F$2:$F$101,"ждём"))</f>
        <v>0</v>
      </c>
      <c r="H6">
        <f>IF(A6="","",COUNTIFS(Обращения!$N$2:$N$101,A6,Обращения!$E$2:$E$101,"да",Обращения!$F$2:$F$101,"да",Обращения!$G$2:$G$101,"да"))</f>
        <v>1</v>
      </c>
      <c r="I6" s="12">
        <f>IF(A6="","",IF(D6=0,"н/д",E6/D6))</f>
        <v>0.6666666666666666</v>
      </c>
      <c r="J6" s="12">
        <f>IF(A6="","",IF(E6-G6&lt;=0,"н/д",F6/(E6-G6)))</f>
        <v>1</v>
      </c>
      <c r="K6" s="12">
        <f>IF(A6="","",IF(F6=0,"н/д",H6/F6))</f>
        <v>0.5</v>
      </c>
      <c r="L6" s="8">
        <f>IF(A6="","",IF(OR(F6=0,B6=""),"н/д",B6/F6))</f>
        <v>0</v>
      </c>
      <c r="M6" s="13">
        <f>IF(A6="","",IF(OR(F6=0,C6=""),"н/д",C6/F6))</f>
        <v>1</v>
      </c>
      <c r="N6" t="str">
        <f>IF(A6="","",IF(OR(B6="",C6=""),"Внесите расходы и часы",IF(D6=0,IF(AND(B6=0,C6=0),"Не запускали","Нет обращений: смените фото, цену или место показа"),IF(D6&lt;Вводные!$B$12,"Мало данных: продолжить ещё месяц",IF(I6&lt;Вводные!$B$13,"Пишут, но не записываются: переписать ответ и цену",IF(AND(ISNUMBER(J6),J6&lt;Вводные!$B$14),"Записываются, но не приходят: напоминание и предоплата",IF(F6=0,"Ждём визитов: решить после них",IF(AND(ISNUMBER(Вводные!$B$21),L6&gt;Вводные!$B$21),"Дороже допустимого: сократить расход",IF(K6&lt;Вводные!$B$15,"Не возвращаются: предлагать следующую запись в конце визита","Оставить и усилить")))))))))</f>
        <v>Мало данных: продолжить ещё месяц</v>
      </c>
    </row>
    <row r="7">
      <c r="A7" s="11" t="inlineStr">
        <is>
          <t>Авито</t>
        </is>
      </c>
      <c r="B7" s="11" t="n">
        <v>2400</v>
      </c>
      <c r="C7" s="11" t="n">
        <v>3</v>
      </c>
      <c r="D7">
        <f>IF(A7="","",COUNTIFS(Обращения!$N$2:$N$101,A7))</f>
        <v>16</v>
      </c>
      <c r="E7">
        <f>IF(A7="","",COUNTIFS(Обращения!$N$2:$N$101,A7,Обращения!$E$2:$E$101,"да"))</f>
        <v>5</v>
      </c>
      <c r="F7">
        <f>IF(A7="","",COUNTIFS(Обращения!$N$2:$N$101,A7,Обращения!$E$2:$E$101,"да",Обращения!$F$2:$F$101,"да"))</f>
        <v>4</v>
      </c>
      <c r="G7">
        <f>IF(A7="","",COUNTIFS(Обращения!$N$2:$N$101,A7,Обращения!$E$2:$E$101,"да",Обращения!$F$2:$F$101,"ждём"))</f>
        <v>0</v>
      </c>
      <c r="H7">
        <f>IF(A7="","",COUNTIFS(Обращения!$N$2:$N$101,A7,Обращения!$E$2:$E$101,"да",Обращения!$F$2:$F$101,"да",Обращения!$G$2:$G$101,"да"))</f>
        <v>1</v>
      </c>
      <c r="I7" s="12">
        <f>IF(A7="","",IF(D7=0,"н/д",E7/D7))</f>
        <v>0.3125</v>
      </c>
      <c r="J7" s="12">
        <f>IF(A7="","",IF(E7-G7&lt;=0,"н/д",F7/(E7-G7)))</f>
        <v>0.8</v>
      </c>
      <c r="K7" s="12">
        <f>IF(A7="","",IF(F7=0,"н/д",H7/F7))</f>
        <v>0.25</v>
      </c>
      <c r="L7" s="8">
        <f>IF(A7="","",IF(OR(F7=0,B7=""),"н/д",B7/F7))</f>
        <v>600</v>
      </c>
      <c r="M7" s="13">
        <f>IF(A7="","",IF(OR(F7=0,C7=""),"н/д",C7/F7))</f>
        <v>0.75</v>
      </c>
      <c r="N7" t="str">
        <f>IF(A7="","",IF(OR(B7="",C7=""),"Внесите расходы и часы",IF(D7=0,IF(AND(B7=0,C7=0),"Не запускали","Нет обращений: смените фото, цену или место показа"),IF(D7&lt;Вводные!$B$12,"Мало данных: продолжить ещё месяц",IF(I7&lt;Вводные!$B$13,"Пишут, но не записываются: переписать ответ и цену",IF(AND(ISNUMBER(J7),J7&lt;Вводные!$B$14),"Записываются, но не приходят: напоминание и предоплата",IF(F7=0,"Ждём визитов: решить после них",IF(AND(ISNUMBER(Вводные!$B$21),L7&gt;Вводные!$B$21),"Дороже допустимого: сократить расход",IF(K7&lt;Вводные!$B$15,"Не возвращаются: предлагать следующую запись в конце визита","Оставить и усилить")))))))))</f>
        <v>Пишут, но не записываются: переписать ответ и цену</v>
      </c>
    </row>
    <row r="8">
      <c r="A8" s="11" t="inlineStr">
        <is>
          <t>ВКонтакте реклама</t>
        </is>
      </c>
      <c r="B8" s="11" t="n">
        <v>3000</v>
      </c>
      <c r="C8" s="11" t="n">
        <v>3</v>
      </c>
      <c r="D8">
        <f>IF(A8="","",COUNTIFS(Обращения!$N$2:$N$101,A8))</f>
        <v>8</v>
      </c>
      <c r="E8">
        <f>IF(A8="","",COUNTIFS(Обращения!$N$2:$N$101,A8,Обращения!$E$2:$E$101,"да"))</f>
        <v>6</v>
      </c>
      <c r="F8">
        <f>IF(A8="","",COUNTIFS(Обращения!$N$2:$N$101,A8,Обращения!$E$2:$E$101,"да",Обращения!$F$2:$F$101,"да"))</f>
        <v>3</v>
      </c>
      <c r="G8">
        <f>IF(A8="","",COUNTIFS(Обращения!$N$2:$N$101,A8,Обращения!$E$2:$E$101,"да",Обращения!$F$2:$F$101,"ждём"))</f>
        <v>0</v>
      </c>
      <c r="H8">
        <f>IF(A8="","",COUNTIFS(Обращения!$N$2:$N$101,A8,Обращения!$E$2:$E$101,"да",Обращения!$F$2:$F$101,"да",Обращения!$G$2:$G$101,"да"))</f>
        <v>1</v>
      </c>
      <c r="I8" s="12">
        <f>IF(A8="","",IF(D8=0,"н/д",E8/D8))</f>
        <v>0.75</v>
      </c>
      <c r="J8" s="12">
        <f>IF(A8="","",IF(E8-G8&lt;=0,"н/д",F8/(E8-G8)))</f>
        <v>0.5</v>
      </c>
      <c r="K8" s="12">
        <f>IF(A8="","",IF(F8=0,"н/д",H8/F8))</f>
        <v>0.3333333333333333</v>
      </c>
      <c r="L8" s="8">
        <f>IF(A8="","",IF(OR(F8=0,B8=""),"н/д",B8/F8))</f>
        <v>1000</v>
      </c>
      <c r="M8" s="13">
        <f>IF(A8="","",IF(OR(F8=0,C8=""),"н/д",C8/F8))</f>
        <v>1</v>
      </c>
      <c r="N8" t="str">
        <f>IF(A8="","",IF(OR(B8="",C8=""),"Внесите расходы и часы",IF(D8=0,IF(AND(B8=0,C8=0),"Не запускали","Нет обращений: смените фото, цену или место показа"),IF(D8&lt;Вводные!$B$12,"Мало данных: продолжить ещё месяц",IF(I8&lt;Вводные!$B$13,"Пишут, но не записываются: переписать ответ и цену",IF(AND(ISNUMBER(J8),J8&lt;Вводные!$B$14),"Записываются, но не приходят: напоминание и предоплата",IF(F8=0,"Ждём визитов: решить после них",IF(AND(ISNUMBER(Вводные!$B$21),L8&gt;Вводные!$B$21),"Дороже допустимого: сократить расход",IF(K8&lt;Вводные!$B$15,"Не возвращаются: предлагать следующую запись в конце визита","Оставить и усилить")))))))))</f>
        <v>Записываются, но не приходят: напоминание и предоплата</v>
      </c>
    </row>
    <row r="9">
      <c r="A9" s="11" t="inlineStr">
        <is>
          <t>Рекомендации клиенток</t>
        </is>
      </c>
      <c r="B9" s="11" t="n">
        <v>1500</v>
      </c>
      <c r="C9" s="11" t="n">
        <v>1</v>
      </c>
      <c r="D9">
        <f>IF(A9="","",COUNTIFS(Обращения!$N$2:$N$101,A9))</f>
        <v>6</v>
      </c>
      <c r="E9">
        <f>IF(A9="","",COUNTIFS(Обращения!$N$2:$N$101,A9,Обращения!$E$2:$E$101,"да"))</f>
        <v>6</v>
      </c>
      <c r="F9">
        <f>IF(A9="","",COUNTIFS(Обращения!$N$2:$N$101,A9,Обращения!$E$2:$E$101,"да",Обращения!$F$2:$F$101,"да"))</f>
        <v>5</v>
      </c>
      <c r="G9">
        <f>IF(A9="","",COUNTIFS(Обращения!$N$2:$N$101,A9,Обращения!$E$2:$E$101,"да",Обращения!$F$2:$F$101,"ждём"))</f>
        <v>0</v>
      </c>
      <c r="H9">
        <f>IF(A9="","",COUNTIFS(Обращения!$N$2:$N$101,A9,Обращения!$E$2:$E$101,"да",Обращения!$F$2:$F$101,"да",Обращения!$G$2:$G$101,"да"))</f>
        <v>4</v>
      </c>
      <c r="I9" s="12">
        <f>IF(A9="","",IF(D9=0,"н/д",E9/D9))</f>
        <v>1</v>
      </c>
      <c r="J9" s="12">
        <f>IF(A9="","",IF(E9-G9&lt;=0,"н/д",F9/(E9-G9)))</f>
        <v>0.8333333333333334</v>
      </c>
      <c r="K9" s="12">
        <f>IF(A9="","",IF(F9=0,"н/д",H9/F9))</f>
        <v>0.8</v>
      </c>
      <c r="L9" s="8">
        <f>IF(A9="","",IF(OR(F9=0,B9=""),"н/д",B9/F9))</f>
        <v>300</v>
      </c>
      <c r="M9" s="13">
        <f>IF(A9="","",IF(OR(F9=0,C9=""),"н/д",C9/F9))</f>
        <v>0.2</v>
      </c>
      <c r="N9" t="str">
        <f>IF(A9="","",IF(OR(B9="",C9=""),"Внесите расходы и часы",IF(D9=0,IF(AND(B9=0,C9=0),"Не запускали","Нет обращений: смените фото, цену или место показа"),IF(D9&lt;Вводные!$B$12,"Мало данных: продолжить ещё месяц",IF(I9&lt;Вводные!$B$13,"Пишут, но не записываются: переписать ответ и цену",IF(AND(ISNUMBER(J9),J9&lt;Вводные!$B$14),"Записываются, но не приходят: напоминание и предоплата",IF(F9=0,"Ждём визитов: решить после них",IF(AND(ISNUMBER(Вводные!$B$21),L9&gt;Вводные!$B$21),"Дороже допустимого: сократить расход",IF(K9&lt;Вводные!$B$15,"Не возвращаются: предлагать следующую запись в конце визита","Оставить и усилить")))))))))</f>
        <v>Оставить и усилить</v>
      </c>
    </row>
    <row r="10">
      <c r="A10" s="11" t="inlineStr">
        <is>
          <t>Кофейня по соседству</t>
        </is>
      </c>
      <c r="B10" s="11" t="n">
        <v>500</v>
      </c>
      <c r="C10" s="11" t="n">
        <v>1</v>
      </c>
      <c r="D10">
        <f>IF(A10="","",COUNTIFS(Обращения!$N$2:$N$101,A10))</f>
        <v>2</v>
      </c>
      <c r="E10">
        <f>IF(A10="","",COUNTIFS(Обращения!$N$2:$N$101,A10,Обращения!$E$2:$E$101,"да"))</f>
        <v>1</v>
      </c>
      <c r="F10">
        <f>IF(A10="","",COUNTIFS(Обращения!$N$2:$N$101,A10,Обращения!$E$2:$E$101,"да",Обращения!$F$2:$F$101,"да"))</f>
        <v>1</v>
      </c>
      <c r="G10">
        <f>IF(A10="","",COUNTIFS(Обращения!$N$2:$N$101,A10,Обращения!$E$2:$E$101,"да",Обращения!$F$2:$F$101,"ждём"))</f>
        <v>0</v>
      </c>
      <c r="H10">
        <f>IF(A10="","",COUNTIFS(Обращения!$N$2:$N$101,A10,Обращения!$E$2:$E$101,"да",Обращения!$F$2:$F$101,"да",Обращения!$G$2:$G$101,"да"))</f>
        <v>0</v>
      </c>
      <c r="I10" s="12">
        <f>IF(A10="","",IF(D10=0,"н/д",E10/D10))</f>
        <v>0.5</v>
      </c>
      <c r="J10" s="12">
        <f>IF(A10="","",IF(E10-G10&lt;=0,"н/д",F10/(E10-G10)))</f>
        <v>1</v>
      </c>
      <c r="K10" s="12">
        <f>IF(A10="","",IF(F10=0,"н/д",H10/F10))</f>
        <v>0</v>
      </c>
      <c r="L10" s="8">
        <f>IF(A10="","",IF(OR(F10=0,B10=""),"н/д",B10/F10))</f>
        <v>500</v>
      </c>
      <c r="M10" s="13">
        <f>IF(A10="","",IF(OR(F10=0,C10=""),"н/д",C10/F10))</f>
        <v>1</v>
      </c>
      <c r="N10" t="str">
        <f>IF(A10="","",IF(OR(B10="",C10=""),"Внесите расходы и часы",IF(D10=0,IF(AND(B10=0,C10=0),"Не запускали","Нет обращений: смените фото, цену или место показа"),IF(D10&lt;Вводные!$B$12,"Мало данных: продолжить ещё месяц",IF(I10&lt;Вводные!$B$13,"Пишут, но не записываются: переписать ответ и цену",IF(AND(ISNUMBER(J10),J10&lt;Вводные!$B$14),"Записываются, но не приходят: напоминание и предоплата",IF(F10=0,"Ждём визитов: решить после них",IF(AND(ISNUMBER(Вводные!$B$21),L10&gt;Вводные!$B$21),"Дороже допустимого: сократить расход",IF(K10&lt;Вводные!$B$15,"Не возвращаются: предлагать следующую запись в конце визита","Оставить и усилить")))))))))</f>
        <v>Мало данных: продолжить ещё месяц</v>
      </c>
    </row>
    <row r="11">
      <c r="A11" s="11" t="n"/>
      <c r="B11" s="11" t="n"/>
      <c r="C11" s="11" t="n"/>
      <c r="D11" t="str">
        <f>IF(A11="","",COUNTIFS(Обращения!$N$2:$N$101,A11))</f>
        <v/>
      </c>
      <c r="E11" t="str">
        <f>IF(A11="","",COUNTIFS(Обращения!$N$2:$N$101,A11,Обращения!$E$2:$E$101,"да"))</f>
        <v/>
      </c>
      <c r="F11" t="str">
        <f>IF(A11="","",COUNTIFS(Обращения!$N$2:$N$101,A11,Обращения!$E$2:$E$101,"да",Обращения!$F$2:$F$101,"да"))</f>
        <v/>
      </c>
      <c r="G11" t="str">
        <f>IF(A11="","",COUNTIFS(Обращения!$N$2:$N$101,A11,Обращения!$E$2:$E$101,"да",Обращения!$F$2:$F$101,"ждём"))</f>
        <v/>
      </c>
      <c r="H11" t="str">
        <f>IF(A11="","",COUNTIFS(Обращения!$N$2:$N$101,A11,Обращения!$E$2:$E$101,"да",Обращения!$F$2:$F$101,"да",Обращения!$G$2:$G$101,"да"))</f>
        <v/>
      </c>
      <c r="I11" s="12" t="str">
        <f>IF(A11="","",IF(D11=0,"н/д",E11/D11))</f>
        <v/>
      </c>
      <c r="J11" s="12" t="str">
        <f>IF(A11="","",IF(E11-G11&lt;=0,"н/д",F11/(E11-G11)))</f>
        <v/>
      </c>
      <c r="K11" s="12" t="str">
        <f>IF(A11="","",IF(F11=0,"н/д",H11/F11))</f>
        <v/>
      </c>
      <c r="L11" s="8" t="str">
        <f>IF(A11="","",IF(OR(F11=0,B11=""),"н/д",B11/F11))</f>
        <v/>
      </c>
      <c r="M11" s="13" t="str">
        <f>IF(A11="","",IF(OR(F11=0,C11=""),"н/д",C11/F11))</f>
        <v/>
      </c>
      <c r="N11" t="str">
        <f>IF(A11="","",IF(OR(B11="",C11=""),"Внесите расходы и часы",IF(D11=0,IF(AND(B11=0,C11=0),"Не запускали","Нет обращений: смените фото, цену или место показа"),IF(D11&lt;Вводные!$B$12,"Мало данных: продолжить ещё месяц",IF(I11&lt;Вводные!$B$13,"Пишут, но не записываются: переписать ответ и цену",IF(AND(ISNUMBER(J11),J11&lt;Вводные!$B$14),"Записываются, но не приходят: напоминание и предоплата",IF(F11=0,"Ждём визитов: решить после них",IF(AND(ISNUMBER(Вводные!$B$21),L11&gt;Вводные!$B$21),"Дороже допустимого: сократить расход",IF(K11&lt;Вводные!$B$15,"Не возвращаются: предлагать следующую запись в конце визита","Оставить и усилить")))))))))</f>
        <v/>
      </c>
    </row>
    <row r="12">
      <c r="A12" s="11" t="n"/>
      <c r="B12" s="11" t="n"/>
      <c r="C12" s="11" t="n"/>
      <c r="D12" t="str">
        <f>IF(A12="","",COUNTIFS(Обращения!$N$2:$N$101,A12))</f>
        <v/>
      </c>
      <c r="E12" t="str">
        <f>IF(A12="","",COUNTIFS(Обращения!$N$2:$N$101,A12,Обращения!$E$2:$E$101,"да"))</f>
        <v/>
      </c>
      <c r="F12" t="str">
        <f>IF(A12="","",COUNTIFS(Обращения!$N$2:$N$101,A12,Обращения!$E$2:$E$101,"да",Обращения!$F$2:$F$101,"да"))</f>
        <v/>
      </c>
      <c r="G12" t="str">
        <f>IF(A12="","",COUNTIFS(Обращения!$N$2:$N$101,A12,Обращения!$E$2:$E$101,"да",Обращения!$F$2:$F$101,"ждём"))</f>
        <v/>
      </c>
      <c r="H12" t="str">
        <f>IF(A12="","",COUNTIFS(Обращения!$N$2:$N$101,A12,Обращения!$E$2:$E$101,"да",Обращения!$F$2:$F$101,"да",Обращения!$G$2:$G$101,"да"))</f>
        <v/>
      </c>
      <c r="I12" s="12" t="str">
        <f>IF(A12="","",IF(D12=0,"н/д",E12/D12))</f>
        <v/>
      </c>
      <c r="J12" s="12" t="str">
        <f>IF(A12="","",IF(E12-G12&lt;=0,"н/д",F12/(E12-G12)))</f>
        <v/>
      </c>
      <c r="K12" s="12" t="str">
        <f>IF(A12="","",IF(F12=0,"н/д",H12/F12))</f>
        <v/>
      </c>
      <c r="L12" s="8" t="str">
        <f>IF(A12="","",IF(OR(F12=0,B12=""),"н/д",B12/F12))</f>
        <v/>
      </c>
      <c r="M12" s="13" t="str">
        <f>IF(A12="","",IF(OR(F12=0,C12=""),"н/д",C12/F12))</f>
        <v/>
      </c>
      <c r="N12" t="str">
        <f>IF(A12="","",IF(OR(B12="",C12=""),"Внесите расходы и часы",IF(D12=0,IF(AND(B12=0,C12=0),"Не запускали","Нет обращений: смените фото, цену или место показа"),IF(D12&lt;Вводные!$B$12,"Мало данных: продолжить ещё месяц",IF(I12&lt;Вводные!$B$13,"Пишут, но не записываются: переписать ответ и цену",IF(AND(ISNUMBER(J12),J12&lt;Вводные!$B$14),"Записываются, но не приходят: напоминание и предоплата",IF(F12=0,"Ждём визитов: решить после них",IF(AND(ISNUMBER(Вводные!$B$21),L12&gt;Вводные!$B$21),"Дороже допустимого: сократить расход",IF(K12&lt;Вводные!$B$15,"Не возвращаются: предлагать следующую запись в конце визита","Оставить и усилить")))))))))</f>
        <v/>
      </c>
    </row>
    <row r="13">
      <c r="A13" t="inlineStr">
        <is>
          <t>Не указан</t>
        </is>
      </c>
      <c r="D13">
        <f>IF(A13="","",COUNTIFS(Обращения!$N$2:$N$101,A13))</f>
        <v>2</v>
      </c>
      <c r="E13">
        <f>IF(A13="","",COUNTIFS(Обращения!$N$2:$N$101,A13,Обращения!$E$2:$E$101,"да"))</f>
        <v>1</v>
      </c>
      <c r="F13">
        <f>IF(A13="","",COUNTIFS(Обращения!$N$2:$N$101,A13,Обращения!$E$2:$E$101,"да",Обращения!$F$2:$F$101,"да"))</f>
        <v>1</v>
      </c>
      <c r="G13">
        <f>IF(A13="","",COUNTIFS(Обращения!$N$2:$N$101,A13,Обращения!$E$2:$E$101,"да",Обращения!$F$2:$F$101,"ждём"))</f>
        <v>0</v>
      </c>
      <c r="H13">
        <f>IF(A13="","",COUNTIFS(Обращения!$N$2:$N$101,A13,Обращения!$E$2:$E$101,"да",Обращения!$F$2:$F$101,"да",Обращения!$G$2:$G$101,"да"))</f>
        <v>0</v>
      </c>
      <c r="I13" s="12">
        <f>IF(A13="","",IF(D13=0,"н/д",E13/D13))</f>
        <v>0.5</v>
      </c>
      <c r="J13" s="12">
        <f>IF(A13="","",IF(E13-G13&lt;=0,"н/д",F13/(E13-G13)))</f>
        <v>1</v>
      </c>
      <c r="K13" s="12">
        <f>IF(A13="","",IF(F13=0,"н/д",H13/F13))</f>
        <v>0</v>
      </c>
      <c r="L13" t="inlineStr">
        <is>
          <t>н/д</t>
        </is>
      </c>
      <c r="M13" t="inlineStr">
        <is>
          <t>н/д</t>
        </is>
      </c>
      <c r="N13" t="str">
        <f>IF(D13=0,"","Спрашивайте источник у каждой")</f>
        <v>Спрашивайте источник у каждой</v>
      </c>
    </row>
    <row r="14">
      <c r="A14" s="2" t="inlineStr">
        <is>
          <t>Итого</t>
        </is>
      </c>
      <c r="B14">
        <f>SUM(B5:B12)</f>
        <v>7400</v>
      </c>
      <c r="C14">
        <f>SUM(C5:C12)</f>
        <v>14</v>
      </c>
      <c r="D14">
        <f>SUM(D5:D13)</f>
        <v>52</v>
      </c>
      <c r="E14">
        <f>SUM(E5:E13)</f>
        <v>32</v>
      </c>
      <c r="F14">
        <f>SUM(F5:F13)</f>
        <v>25</v>
      </c>
      <c r="G14">
        <f>SUM(G5:G13)</f>
        <v>1</v>
      </c>
      <c r="H14">
        <f>SUM(H5:H13)</f>
        <v>12</v>
      </c>
      <c r="I14" s="12">
        <f>IF(A14="","",IF(D14=0,"н/д",E14/D14))</f>
        <v>0.6153846153846154</v>
      </c>
      <c r="J14" s="12">
        <f>IF(A14="","",IF(E14-G14&lt;=0,"н/д",F14/(E14-G14)))</f>
        <v>0.8064516129032258</v>
      </c>
      <c r="K14" s="12">
        <f>IF(A14="","",IF(F14=0,"н/д",H14/F14))</f>
        <v>0.48</v>
      </c>
      <c r="L14" s="8">
        <f>IF(A14="","",IF(OR(F14=0,B14=""),"н/д",B14/F14))</f>
        <v>296</v>
      </c>
      <c r="M14" s="13">
        <f>IF(A14="","",IF(OR(F14=0,C14=""),"н/д",C14/F14))</f>
        <v>0.56</v>
      </c>
    </row>
    <row r="16">
      <c r="A16" s="2" t="inlineStr">
        <is>
          <t>Путь к полной записи</t>
        </is>
      </c>
    </row>
    <row r="17">
      <c r="A17" t="inlineStr">
        <is>
          <t>Новых клиенток за месяц</t>
        </is>
      </c>
      <c r="B17" s="7">
        <f>F14</f>
        <v>25</v>
      </c>
    </row>
    <row r="18">
      <c r="A18" t="inlineStr">
        <is>
          <t>Из них записались снова</t>
        </is>
      </c>
      <c r="B18" s="7">
        <f>H14</f>
        <v>12</v>
      </c>
    </row>
    <row r="19">
      <c r="A19" t="inlineStr">
        <is>
          <t>Окон в неделю займут вернувшиеся</t>
        </is>
      </c>
      <c r="B19" s="13">
        <f>IF(ISNUMBER(Вводные!B18),H14/Вводные!B5,"н/д")</f>
        <v>4</v>
      </c>
    </row>
    <row r="20">
      <c r="A20" t="inlineStr">
        <is>
          <t>Свободных окон в неделю после этого</t>
        </is>
      </c>
      <c r="B20" s="13">
        <f>IF(ISNUMBER(B19),MAX(0,Вводные!B4-B19),"н/д")</f>
        <v>16</v>
      </c>
    </row>
    <row r="21">
      <c r="A21" t="inlineStr">
        <is>
          <t>Не хватает постоянных до полной записи</t>
        </is>
      </c>
      <c r="B21" s="7">
        <f>IF(ISNUMBER(Вводные!B18),MAX(0,Вводные!B18-H14),"н/д")</f>
        <v>48</v>
      </c>
    </row>
    <row r="22">
      <c r="A22" t="inlineStr">
        <is>
          <t>Месяцев до полной записи при таком темпе</t>
        </is>
      </c>
      <c r="B22" s="13">
        <f>IF(NOT(ISNUMBER(B21)),"н/д",IF(H14=0,"н/д: пока никто не записался снова",B21/H14))</f>
        <v>4</v>
      </c>
    </row>
    <row r="24">
      <c r="A24" s="2" t="inlineStr">
        <is>
          <t>Контроль журнала</t>
        </is>
      </c>
    </row>
    <row r="25">
      <c r="A25" t="inlineStr">
        <is>
          <t>Строк вне месяца</t>
        </is>
      </c>
      <c r="B25">
        <f>COUNTIF(Обращения!$M$2:$M$101,"вне месяца")</f>
        <v>2</v>
      </c>
    </row>
    <row r="26">
      <c r="A26" t="inlineStr">
        <is>
          <t>Повторных строк одной клиентки</t>
        </is>
      </c>
      <c r="B26">
        <f>COUNTIF(Обращения!$M$2:$M$101,"повторная строка")</f>
        <v>1</v>
      </c>
    </row>
    <row r="27">
      <c r="A27" t="inlineStr">
        <is>
          <t>Уже были клиентками</t>
        </is>
      </c>
      <c r="B27">
        <f>COUNTIF(Обращения!$M$2:$M$101,"уже была клиенткой")</f>
        <v>1</v>
      </c>
    </row>
    <row r="28">
      <c r="A28" t="inlineStr">
        <is>
          <t>Строк без даты или без кода</t>
        </is>
      </c>
      <c r="B28">
        <f>COUNTIF(Обращения!$M$2:$M$101,"нет даты")+COUNTIF(Обращения!$M$2:$M$101,"нет кода клиентки")</f>
        <v>0</v>
      </c>
    </row>
    <row r="29">
      <c r="A29" t="inlineStr">
        <is>
          <t>Пришла, но не отмечена запись</t>
        </is>
      </c>
      <c r="B29">
        <f>COUNTIFS(Обращения!$L$2:$L$101,1,Обращения!$E$2:$E$101,"&lt;&gt;да",Обращения!$F$2:$F$101,"да")</f>
        <v>0</v>
      </c>
    </row>
    <row r="30">
      <c r="A30" t="inlineStr">
        <is>
          <t>Обращений без канала или с каналом не из списка</t>
        </is>
      </c>
      <c r="B30">
        <f>D13</f>
        <v>2</v>
      </c>
    </row>
    <row r="32">
      <c r="A32" s="9" t="inlineStr">
        <is>
          <t>Решение по каналу идёт сверху вниз: сначала есть ли обращения, потом записываются ли, приходят ли, укладывается ли цена в допустимую и возвращаются ли. Первая найденная проблема и есть то, что чинить в следующем месяце.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9" t="inlineStr">
        <is>
          <t>1. На листе «Вводные» поставьте свои окна в неделю, цикл возврата, чек, материалы и даты месяца.</t>
        </is>
      </c>
    </row>
    <row r="2">
      <c r="A2" s="9" t="inlineStr">
        <is>
          <t>2. Каждое обращение записывайте строкой на листе «Обращения»: дата, код клиентки, канал. Одна клиентка – одна строка: если она написала снова, обновите статусы в своей строке.</t>
        </is>
      </c>
    </row>
    <row r="3">
      <c r="A3" s="9" t="inlineStr">
        <is>
          <t>3. Канал пишите точно как на листе «Каналы». Пустой или незнакомый канал попадёт в строку «Не указан».</t>
        </is>
      </c>
    </row>
    <row r="4">
      <c r="A4" s="9" t="inlineStr">
        <is>
          <t>4. «Записалась» и «Пришла» отмечайте сразу после ответа и после визита. Если визит в следующем месяце, ставьте «ждём».</t>
        </is>
      </c>
    </row>
    <row r="5">
      <c r="A5" s="9" t="inlineStr">
        <is>
          <t>5. «Записалась снова» отмечайте в конце визита: записалась ли клиентка на следующий раз.</t>
        </is>
      </c>
    </row>
    <row r="6">
      <c r="A6" s="9" t="inlineStr">
        <is>
          <t>6. «Уже была клиенткой» = да для тех, кто ходил к вам раньше и нашёл вас заново: они не новые.</t>
        </is>
      </c>
    </row>
    <row r="7">
      <c r="A7" s="9" t="inlineStr">
        <is>
          <t>7. В конце месяца внесите расходы и часы по каждому каналу. Пустая ячейка не превращается в ноль: таблица попросит её заполнить.</t>
        </is>
      </c>
    </row>
    <row r="8">
      <c r="A8" s="9" t="inlineStr">
        <is>
          <t>8. Смотрите столбец «Что делать» и блок «Путь к полной записи». Прогноз не учитывает тех, кто перестанет ходить: он оптимистичный.</t>
        </is>
      </c>
    </row>
    <row r="9">
      <c r="A9" s="9" t="inlineStr">
        <is>
          <t>Данные в файле учебные. Пересчёт проверен движком формул Python formulas; в Excel и LibreOffice формулы стандартные.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2026-11-02T19:40:59Z</dcterms:created>
  <dcterms:modified xsi:type="dcterms:W3CDTF">2026-11-02T19:40:59Z</dcterms:modified>
</cp:coreProperties>
</file>