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Материалы" sheetId="2" state="visible" r:id="rId2"/>
    <sheet name="Заявк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0.0%"/>
    <numFmt numFmtId="167" formatCode="0.0"/>
  </numFmts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FCE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165" fontId="0" fillId="2" borderId="0" pivotButton="0" quotePrefix="0" xfId="0"/>
    <xf numFmtId="166" fontId="0" fillId="2" borderId="0" pivotButton="0" quotePrefix="0" xfId="0"/>
    <xf numFmtId="1" fontId="0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40" customWidth="1" min="1" max="1"/>
    <col width="44" customWidth="1" min="2" max="2"/>
    <col width="10" customWidth="1" min="3" max="3"/>
    <col width="12" customWidth="1" min="4" max="4"/>
    <col width="11" customWidth="1" min="5" max="5"/>
    <col width="10" customWidth="1" min="6" max="6"/>
    <col width="12" customWidth="1" min="7" max="7"/>
    <col width="12" customWidth="1" min="8" max="8"/>
    <col width="12" customWidth="1" min="9" max="9"/>
    <col width="14" customWidth="1" min="10" max="10"/>
    <col width="12" customWidth="1" min="11" max="11"/>
    <col width="12" customWidth="1" min="12" max="12"/>
    <col width="32" customWidth="1" min="13" max="13"/>
  </cols>
  <sheetData>
    <row r="1">
      <c r="A1" s="1" t="inlineStr">
        <is>
          <t>Контент-воронка: от материала к заявке. Учебный пример: онлайн-бухгалтерия для ИП, условные данные</t>
        </is>
      </c>
    </row>
    <row r="2">
      <c r="A2" t="inlineStr">
        <is>
          <t>Персиковые ячейки заполняете вы. Заявки считаются из листа «Заявки», показатели материалов берутся с листа «Материалы».</t>
        </is>
      </c>
    </row>
    <row r="3">
      <c r="A3" s="2" t="inlineStr">
        <is>
          <t>Настройка</t>
        </is>
      </c>
    </row>
    <row r="4">
      <c r="A4" t="inlineStr">
        <is>
          <t>Начало периода</t>
        </is>
      </c>
      <c r="B4" s="3" t="n">
        <v>46266</v>
      </c>
    </row>
    <row r="5">
      <c r="A5" t="inlineStr">
        <is>
          <t>Конец периода</t>
        </is>
      </c>
      <c r="B5" s="3" t="n">
        <v>46326</v>
      </c>
    </row>
    <row r="6">
      <c r="A6" t="inlineStr">
        <is>
          <t>Срез данных (последняя учтённая дата)</t>
        </is>
      </c>
      <c r="B6" s="3" t="n">
        <v>46326</v>
      </c>
    </row>
    <row r="7">
      <c r="A7" t="inlineStr">
        <is>
          <t>Порог доли переходов по мостику</t>
        </is>
      </c>
      <c r="B7" s="4" t="n">
        <v>0.03</v>
      </c>
    </row>
    <row r="8">
      <c r="A8" t="inlineStr">
        <is>
          <t>Минимум просмотров для вывода</t>
        </is>
      </c>
      <c r="B8" s="5" t="n">
        <v>30</v>
      </c>
    </row>
    <row r="9">
      <c r="A9" s="2" t="inlineStr">
        <is>
          <t>Контроль заявок</t>
        </is>
      </c>
    </row>
    <row r="10">
      <c r="A10" t="inlineStr">
        <is>
          <t>Учтено новых заявок</t>
        </is>
      </c>
      <c r="B10">
        <f>SUM(Заявки!J2:J61)</f>
        <v>13</v>
      </c>
    </row>
    <row r="11">
      <c r="A11" t="inlineStr">
        <is>
          <t>Вне периода или после среза</t>
        </is>
      </c>
      <c r="B11">
        <f>COUNTIF(Заявки!K2:K61,"вне периода или после среза")</f>
        <v>2</v>
      </c>
    </row>
    <row r="12">
      <c r="A12" t="inlineStr">
        <is>
          <t>Повтор контакта</t>
        </is>
      </c>
      <c r="B12">
        <f>COUNTIF(Заявки!K2:K61,"повтор контакта")</f>
        <v>2</v>
      </c>
    </row>
    <row r="13">
      <c r="A13" t="inlineStr">
        <is>
          <t>Спам</t>
        </is>
      </c>
      <c r="B13">
        <f>COUNTIF(Заявки!K2:K61,"спам")</f>
        <v>1</v>
      </c>
    </row>
    <row r="14">
      <c r="A14" t="inlineStr">
        <is>
          <t>Уже клиент</t>
        </is>
      </c>
      <c r="B14">
        <f>COUNTIF(Заявки!K2:K61,"уже клиент")</f>
        <v>1</v>
      </c>
    </row>
    <row r="15">
      <c r="A15" t="inlineStr">
        <is>
          <t>Строк без даты</t>
        </is>
      </c>
      <c r="B15">
        <f>COUNTIF(Заявки!K2:K61,"нет даты")</f>
        <v>0</v>
      </c>
    </row>
    <row r="16">
      <c r="A16" t="inlineStr">
        <is>
          <t>Учтённых без материала входа</t>
        </is>
      </c>
      <c r="B16">
        <f>COUNTIFS(Заявки!J2:J61,1,Заявки!C2:C61,"")</f>
        <v>1</v>
      </c>
    </row>
    <row r="17">
      <c r="A17" t="inlineStr">
        <is>
          <t>Учтённых с неизвестным ID входа</t>
        </is>
      </c>
      <c r="B17">
        <f>B10-B16-SUM(Заявки!L2:L61)</f>
        <v>0</v>
      </c>
    </row>
    <row r="18">
      <c r="A18" t="inlineStr">
        <is>
          <t>Проверка среза</t>
        </is>
      </c>
      <c r="B18" t="str">
        <f>IF(B6&lt;B5,"срез раньше конца периода: свежие заявки не попали","срез не раньше конца периода")</f>
        <v>срез не раньше конца периода</v>
      </c>
    </row>
    <row r="20">
      <c r="A20" s="2" t="inlineStr">
        <is>
          <t>Материалы</t>
        </is>
      </c>
    </row>
    <row r="21">
      <c r="A21" s="2" t="inlineStr">
        <is>
          <t>ID</t>
        </is>
      </c>
      <c r="B21" s="2" t="inlineStr">
        <is>
          <t>Материал</t>
        </is>
      </c>
      <c r="C21" s="2" t="inlineStr">
        <is>
          <t>Этап</t>
        </is>
      </c>
      <c r="D21" s="2" t="inlineStr">
        <is>
          <t>Следующий шаг</t>
        </is>
      </c>
      <c r="E21" s="2" t="inlineStr">
        <is>
          <t>Просмотры</t>
        </is>
      </c>
      <c r="F21" s="2" t="inlineStr">
        <is>
          <t>Входы</t>
        </is>
      </c>
      <c r="G21" s="2" t="inlineStr">
        <is>
          <t>Клики по мостику</t>
        </is>
      </c>
      <c r="H21" s="2" t="inlineStr">
        <is>
          <t>Доля переходов</t>
        </is>
      </c>
      <c r="I21" s="2" t="inlineStr">
        <is>
          <t>Заявки по входу</t>
        </is>
      </c>
      <c r="J21" s="2" t="inlineStr">
        <is>
          <t>Заявки по последнему материалу</t>
        </is>
      </c>
      <c r="K21" s="2" t="inlineStr">
        <is>
          <t>Договоры по входу</t>
        </is>
      </c>
      <c r="L21" s="2" t="inlineStr">
        <is>
          <t>Заявок на 1000 входов</t>
        </is>
      </c>
      <c r="M21" s="2" t="inlineStr">
        <is>
          <t>Что делать</t>
        </is>
      </c>
    </row>
    <row r="22">
      <c r="A22" t="str">
        <f>IF(Материалы!A2="","",Материалы!A2)</f>
        <v>Т1</v>
      </c>
      <c r="B22" t="str">
        <f>IF(Материалы!B2="","",Материалы!B2)</f>
        <v>Как выбрать налоговый режим ИП</v>
      </c>
      <c r="C22" t="str">
        <f>IF(Материалы!C2="","",Материалы!C2)</f>
        <v>Вопрос</v>
      </c>
      <c r="D22" t="str">
        <f>IF(Материалы!E2="","",Материалы!E2)</f>
        <v>Т4</v>
      </c>
      <c r="E22">
        <f>Материалы!G2</f>
        <v>1240</v>
      </c>
      <c r="F22">
        <f>Материалы!H2</f>
        <v>1100</v>
      </c>
      <c r="G22">
        <f>Материалы!I2</f>
        <v>19</v>
      </c>
      <c r="H22" s="6">
        <f>IF(A22="","",IF(E22=0,"н/д",G22/E22))</f>
        <v>0.01532258064516129</v>
      </c>
      <c r="I22">
        <f>IF(A22="","",SUMIFS(Заявки!$J$2:$J$61,Заявки!$C$2:$C$61,A22))</f>
        <v>3</v>
      </c>
      <c r="J22">
        <f>IF(A22="","",SUMIFS(Заявки!$J$2:$J$61,Заявки!$D$2:$D$61,A22))</f>
        <v>0</v>
      </c>
      <c r="K22">
        <f>IF(A22="","",COUNTIFS(Заявки!$C$2:$C$61,A22,Заявки!$J$2:$J$61,1,Заявки!$E$2:$E$61,"договор"))</f>
        <v>1</v>
      </c>
      <c r="L22" s="7">
        <f>IF(A22="","",IF(F22=0,"н/д",I22/F22*1000))</f>
        <v>2.7272727272727275</v>
      </c>
      <c r="M22" t="str">
        <f>IF(A22="","",IF(D22="","тупик: добавить следующий шаг",IF(E22&lt;$B$8,"мало данных: копить просмотры",IF(G22/E22&lt;$B$7,"переписать мостик","мостик работает"))))</f>
        <v>переписать мостик</v>
      </c>
    </row>
    <row r="23">
      <c r="A23" t="str">
        <f>IF(Материалы!A3="","",Материалы!A3)</f>
        <v>Т2</v>
      </c>
      <c r="B23" t="str">
        <f>IF(Материалы!B3="","",Материалы!B3)</f>
        <v>Какие отчёты сдаёт ИП без сотрудников</v>
      </c>
      <c r="C23" t="str">
        <f>IF(Материалы!C3="","",Материалы!C3)</f>
        <v>Вопрос</v>
      </c>
      <c r="D23" t="str">
        <f>IF(Материалы!E3="","",Материалы!E3)</f>
        <v>Т5</v>
      </c>
      <c r="E23">
        <f>Материалы!G3</f>
        <v>610</v>
      </c>
      <c r="F23">
        <f>Материалы!H3</f>
        <v>540</v>
      </c>
      <c r="G23">
        <f>Материалы!I3</f>
        <v>31</v>
      </c>
      <c r="H23" s="6">
        <f>IF(A23="","",IF(E23=0,"н/д",G23/E23))</f>
        <v>0.05081967213114754</v>
      </c>
      <c r="I23">
        <f>IF(A23="","",SUMIFS(Заявки!$J$2:$J$61,Заявки!$C$2:$C$61,A23))</f>
        <v>4</v>
      </c>
      <c r="J23">
        <f>IF(A23="","",SUMIFS(Заявки!$J$2:$J$61,Заявки!$D$2:$D$61,A23))</f>
        <v>0</v>
      </c>
      <c r="K23">
        <f>IF(A23="","",COUNTIFS(Заявки!$C$2:$C$61,A23,Заявки!$J$2:$J$61,1,Заявки!$E$2:$E$61,"договор"))</f>
        <v>2</v>
      </c>
      <c r="L23" s="7">
        <f>IF(A23="","",IF(F23=0,"н/д",I23/F23*1000))</f>
        <v>7.407407407407407</v>
      </c>
      <c r="M23" t="str">
        <f>IF(A23="","",IF(D23="","тупик: добавить следующий шаг",IF(E23&lt;$B$8,"мало данных: копить просмотры",IF(G23/E23&lt;$B$7,"переписать мостик","мостик работает"))))</f>
        <v>мостик работает</v>
      </c>
    </row>
    <row r="24">
      <c r="A24" t="str">
        <f>IF(Материалы!A4="","",Материалы!A4)</f>
        <v>Т3</v>
      </c>
      <c r="B24" t="str">
        <f>IF(Материалы!B4="","",Материалы!B4)</f>
        <v>Что будет, если пропустить срок уплаты налога</v>
      </c>
      <c r="C24" t="str">
        <f>IF(Материалы!C4="","",Материалы!C4)</f>
        <v>Вопрос</v>
      </c>
      <c r="D24" t="str">
        <f>IF(Материалы!E4="","",Материалы!E4)</f>
        <v/>
      </c>
      <c r="E24">
        <f>Материалы!G4</f>
        <v>380</v>
      </c>
      <c r="F24">
        <f>Материалы!H4</f>
        <v>350</v>
      </c>
      <c r="G24">
        <f>Материалы!I4</f>
        <v>0</v>
      </c>
      <c r="H24" s="6">
        <f>IF(A24="","",IF(E24=0,"н/д",G24/E24))</f>
        <v>0</v>
      </c>
      <c r="I24">
        <f>IF(A24="","",SUMIFS(Заявки!$J$2:$J$61,Заявки!$C$2:$C$61,A24))</f>
        <v>1</v>
      </c>
      <c r="J24">
        <f>IF(A24="","",SUMIFS(Заявки!$J$2:$J$61,Заявки!$D$2:$D$61,A24))</f>
        <v>0</v>
      </c>
      <c r="K24">
        <f>IF(A24="","",COUNTIFS(Заявки!$C$2:$C$61,A24,Заявки!$J$2:$J$61,1,Заявки!$E$2:$E$61,"договор"))</f>
        <v>0</v>
      </c>
      <c r="L24" s="7">
        <f>IF(A24="","",IF(F24=0,"н/д",I24/F24*1000))</f>
        <v>2.857142857142857</v>
      </c>
      <c r="M24" t="str">
        <f>IF(A24="","",IF(D24="","тупик: добавить следующий шаг",IF(E24&lt;$B$8,"мало данных: копить просмотры",IF(G24/E24&lt;$B$7,"переписать мостик","мостик работает"))))</f>
        <v>тупик: добавить следующий шаг</v>
      </c>
    </row>
    <row r="25">
      <c r="A25" t="str">
        <f>IF(Материалы!A5="","",Материалы!A5)</f>
        <v>Т4</v>
      </c>
      <c r="B25" t="str">
        <f>IF(Материалы!B5="","",Материалы!B5)</f>
        <v>Калькулятор: сравните режимы на своих цифрах</v>
      </c>
      <c r="C25" t="str">
        <f>IF(Материалы!C5="","",Материалы!C5)</f>
        <v>Выбор</v>
      </c>
      <c r="D25" t="str">
        <f>IF(Материалы!E5="","",Материалы!E5)</f>
        <v>Т7</v>
      </c>
      <c r="E25">
        <f>Материалы!G5</f>
        <v>260</v>
      </c>
      <c r="F25">
        <f>Материалы!H5</f>
        <v>90</v>
      </c>
      <c r="G25">
        <f>Материалы!I5</f>
        <v>22</v>
      </c>
      <c r="H25" s="6">
        <f>IF(A25="","",IF(E25=0,"н/д",G25/E25))</f>
        <v>0.08461538461538462</v>
      </c>
      <c r="I25">
        <f>IF(A25="","",SUMIFS(Заявки!$J$2:$J$61,Заявки!$C$2:$C$61,A25))</f>
        <v>2</v>
      </c>
      <c r="J25">
        <f>IF(A25="","",SUMIFS(Заявки!$J$2:$J$61,Заявки!$D$2:$D$61,A25))</f>
        <v>1</v>
      </c>
      <c r="K25">
        <f>IF(A25="","",COUNTIFS(Заявки!$C$2:$C$61,A25,Заявки!$J$2:$J$61,1,Заявки!$E$2:$E$61,"договор"))</f>
        <v>1</v>
      </c>
      <c r="L25" s="7">
        <f>IF(A25="","",IF(F25=0,"н/д",I25/F25*1000))</f>
        <v>22.22222222222222</v>
      </c>
      <c r="M25" t="str">
        <f>IF(A25="","",IF(D25="","тупик: добавить следующий шаг",IF(E25&lt;$B$8,"мало данных: копить просмотры",IF(G25/E25&lt;$B$7,"переписать мостик","мостик работает"))))</f>
        <v>мостик работает</v>
      </c>
    </row>
    <row r="26">
      <c r="A26" t="str">
        <f>IF(Материалы!A6="","",Материалы!A6)</f>
        <v>Т5</v>
      </c>
      <c r="B26" t="str">
        <f>IF(Материалы!B6="","",Материалы!B6)</f>
        <v>Что передать бухгалтеру при смене сервиса: чек-лист</v>
      </c>
      <c r="C26" t="str">
        <f>IF(Материалы!C6="","",Материалы!C6)</f>
        <v>Выбор</v>
      </c>
      <c r="D26" t="str">
        <f>IF(Материалы!E6="","",Материалы!E6)</f>
        <v>Т7</v>
      </c>
      <c r="E26">
        <f>Материалы!G6</f>
        <v>140</v>
      </c>
      <c r="F26">
        <f>Материалы!H6</f>
        <v>60</v>
      </c>
      <c r="G26">
        <f>Материалы!I6</f>
        <v>9</v>
      </c>
      <c r="H26" s="6">
        <f>IF(A26="","",IF(E26=0,"н/д",G26/E26))</f>
        <v>0.06428571428571428</v>
      </c>
      <c r="I26">
        <f>IF(A26="","",SUMIFS(Заявки!$J$2:$J$61,Заявки!$C$2:$C$61,A26))</f>
        <v>1</v>
      </c>
      <c r="J26">
        <f>IF(A26="","",SUMIFS(Заявки!$J$2:$J$61,Заявки!$D$2:$D$61,A26))</f>
        <v>1</v>
      </c>
      <c r="K26">
        <f>IF(A26="","",COUNTIFS(Заявки!$C$2:$C$61,A26,Заявки!$J$2:$J$61,1,Заявки!$E$2:$E$61,"договор"))</f>
        <v>1</v>
      </c>
      <c r="L26" s="7">
        <f>IF(A26="","",IF(F26=0,"н/д",I26/F26*1000))</f>
        <v>16.666666666666668</v>
      </c>
      <c r="M26" t="str">
        <f>IF(A26="","",IF(D26="","тупик: добавить следующий шаг",IF(E26&lt;$B$8,"мало данных: копить просмотры",IF(G26/E26&lt;$B$7,"переписать мостик","мостик работает"))))</f>
        <v>мостик работает</v>
      </c>
    </row>
    <row r="27">
      <c r="A27" t="str">
        <f>IF(Материалы!A7="","",Материалы!A7)</f>
        <v>Т6</v>
      </c>
      <c r="B27" t="str">
        <f>IF(Материалы!B7="","",Материалы!B7)</f>
        <v>Бухгалтер в штате, онлайн-сервис или аутсорс</v>
      </c>
      <c r="C27" t="str">
        <f>IF(Материалы!C7="","",Материалы!C7)</f>
        <v>Выбор</v>
      </c>
      <c r="D27" t="str">
        <f>IF(Материалы!E7="","",Материалы!E7)</f>
        <v>Т7</v>
      </c>
      <c r="E27">
        <f>Материалы!G7</f>
        <v>95</v>
      </c>
      <c r="F27">
        <f>Материалы!H7</f>
        <v>70</v>
      </c>
      <c r="G27">
        <f>Материалы!I7</f>
        <v>2</v>
      </c>
      <c r="H27" s="6">
        <f>IF(A27="","",IF(E27=0,"н/д",G27/E27))</f>
        <v>0.021052631578947368</v>
      </c>
      <c r="I27">
        <f>IF(A27="","",SUMIFS(Заявки!$J$2:$J$61,Заявки!$C$2:$C$61,A27))</f>
        <v>1</v>
      </c>
      <c r="J27">
        <f>IF(A27="","",SUMIFS(Заявки!$J$2:$J$61,Заявки!$D$2:$D$61,A27))</f>
        <v>0</v>
      </c>
      <c r="K27">
        <f>IF(A27="","",COUNTIFS(Заявки!$C$2:$C$61,A27,Заявки!$J$2:$J$61,1,Заявки!$E$2:$E$61,"договор"))</f>
        <v>0</v>
      </c>
      <c r="L27" s="7">
        <f>IF(A27="","",IF(F27=0,"н/д",I27/F27*1000))</f>
        <v>14.285714285714285</v>
      </c>
      <c r="M27" t="str">
        <f>IF(A27="","",IF(D27="","тупик: добавить следующий шаг",IF(E27&lt;$B$8,"мало данных: копить просмотры",IF(G27/E27&lt;$B$7,"переписать мостик","мостик работает"))))</f>
        <v>переписать мостик</v>
      </c>
    </row>
    <row r="28">
      <c r="A28" t="str">
        <f>IF(Материалы!A8="","",Материалы!A8)</f>
        <v>Т7</v>
      </c>
      <c r="B28" t="str">
        <f>IF(Материалы!B8="","",Материалы!B8)</f>
        <v>Цены и что входит в сопровождение</v>
      </c>
      <c r="C28" t="str">
        <f>IF(Материалы!C8="","",Материалы!C8)</f>
        <v>Решение</v>
      </c>
      <c r="D28" t="str">
        <f>IF(Материалы!E8="","",Материалы!E8)</f>
        <v>Заявка</v>
      </c>
      <c r="E28">
        <f>Материалы!G8</f>
        <v>180</v>
      </c>
      <c r="F28">
        <f>Материалы!H8</f>
        <v>40</v>
      </c>
      <c r="G28">
        <f>Материалы!I8</f>
        <v>14</v>
      </c>
      <c r="H28" s="6">
        <f>IF(A28="","",IF(E28=0,"н/д",G28/E28))</f>
        <v>0.07777777777777778</v>
      </c>
      <c r="I28">
        <f>IF(A28="","",SUMIFS(Заявки!$J$2:$J$61,Заявки!$C$2:$C$61,A28))</f>
        <v>0</v>
      </c>
      <c r="J28">
        <f>IF(A28="","",SUMIFS(Заявки!$J$2:$J$61,Заявки!$D$2:$D$61,A28))</f>
        <v>11</v>
      </c>
      <c r="K28">
        <f>IF(A28="","",COUNTIFS(Заявки!$C$2:$C$61,A28,Заявки!$J$2:$J$61,1,Заявки!$E$2:$E$61,"договор"))</f>
        <v>0</v>
      </c>
      <c r="L28" s="7">
        <f>IF(A28="","",IF(F28=0,"н/д",I28/F28*1000))</f>
        <v>0</v>
      </c>
      <c r="M28" t="str">
        <f>IF(A28="","",IF(D28="","тупик: добавить следующий шаг",IF(E28&lt;$B$8,"мало данных: копить просмотры",IF(G28/E28&lt;$B$7,"переписать мостик","мостик работает"))))</f>
        <v>мостик работает</v>
      </c>
    </row>
    <row r="29">
      <c r="A29" t="str">
        <f>IF(Материалы!A9="","",Материалы!A9)</f>
        <v>Т8</v>
      </c>
      <c r="B29" t="str">
        <f>IF(Материалы!B9="","",Материалы!B9)</f>
        <v>Как проходит переход на сопровождение</v>
      </c>
      <c r="C29" t="str">
        <f>IF(Материалы!C9="","",Материалы!C9)</f>
        <v>Решение</v>
      </c>
      <c r="D29" t="str">
        <f>IF(Материалы!E9="","",Материалы!E9)</f>
        <v>Заявка</v>
      </c>
      <c r="E29">
        <f>Материалы!G9</f>
        <v>12</v>
      </c>
      <c r="F29">
        <f>Материалы!H9</f>
        <v>3</v>
      </c>
      <c r="G29">
        <f>Материалы!I9</f>
        <v>1</v>
      </c>
      <c r="H29" s="6">
        <f>IF(A29="","",IF(E29=0,"н/д",G29/E29))</f>
        <v>0.08333333333333333</v>
      </c>
      <c r="I29">
        <f>IF(A29="","",SUMIFS(Заявки!$J$2:$J$61,Заявки!$C$2:$C$61,A29))</f>
        <v>0</v>
      </c>
      <c r="J29">
        <f>IF(A29="","",SUMIFS(Заявки!$J$2:$J$61,Заявки!$D$2:$D$61,A29))</f>
        <v>0</v>
      </c>
      <c r="K29">
        <f>IF(A29="","",COUNTIFS(Заявки!$C$2:$C$61,A29,Заявки!$J$2:$J$61,1,Заявки!$E$2:$E$61,"договор"))</f>
        <v>0</v>
      </c>
      <c r="L29" s="7">
        <f>IF(A29="","",IF(F29=0,"н/д",I29/F29*1000))</f>
        <v>0</v>
      </c>
      <c r="M29" t="str">
        <f>IF(A29="","",IF(D29="","тупик: добавить следующий шаг",IF(E29&lt;$B$8,"мало данных: копить просмотры",IF(G29/E29&lt;$B$7,"переписать мостик","мостик работает"))))</f>
        <v>мало данных: копить просмотры</v>
      </c>
    </row>
    <row r="30">
      <c r="A30" t="str">
        <f>IF(Материалы!A10="","",Материалы!A10)</f>
        <v/>
      </c>
      <c r="B30" t="str">
        <f>IF(Материалы!B10="","",Материалы!B10)</f>
        <v/>
      </c>
      <c r="C30" t="str">
        <f>IF(Материалы!C10="","",Материалы!C10)</f>
        <v/>
      </c>
      <c r="D30" t="str">
        <f>IF(Материалы!E10="","",Материалы!E10)</f>
        <v/>
      </c>
      <c r="E30">
        <f>Материалы!G10</f>
        <v>0</v>
      </c>
      <c r="F30">
        <f>Материалы!H10</f>
        <v>0</v>
      </c>
      <c r="G30">
        <f>Материалы!I10</f>
        <v>0</v>
      </c>
      <c r="H30" s="6" t="str">
        <f>IF(A30="","",IF(E30=0,"н/д",G30/E30))</f>
        <v/>
      </c>
      <c r="I30" t="str">
        <f>IF(A30="","",SUMIFS(Заявки!$J$2:$J$61,Заявки!$C$2:$C$61,A30))</f>
        <v/>
      </c>
      <c r="J30" t="str">
        <f>IF(A30="","",SUMIFS(Заявки!$J$2:$J$61,Заявки!$D$2:$D$61,A30))</f>
        <v/>
      </c>
      <c r="K30" t="str">
        <f>IF(A30="","",COUNTIFS(Заявки!$C$2:$C$61,A30,Заявки!$J$2:$J$61,1,Заявки!$E$2:$E$61,"договор"))</f>
        <v/>
      </c>
      <c r="L30" s="7" t="str">
        <f>IF(A30="","",IF(F30=0,"н/д",I30/F30*1000))</f>
        <v/>
      </c>
      <c r="M30" t="str">
        <f>IF(A30="","",IF(D30="","тупик: добавить следующий шаг",IF(E30&lt;$B$8,"мало данных: копить просмотры",IF(G30/E30&lt;$B$7,"переписать мостик","мостик работает"))))</f>
        <v/>
      </c>
    </row>
    <row r="31">
      <c r="A31" t="str">
        <f>IF(Материалы!A11="","",Материалы!A11)</f>
        <v/>
      </c>
      <c r="B31" t="str">
        <f>IF(Материалы!B11="","",Материалы!B11)</f>
        <v/>
      </c>
      <c r="C31" t="str">
        <f>IF(Материалы!C11="","",Материалы!C11)</f>
        <v/>
      </c>
      <c r="D31" t="str">
        <f>IF(Материалы!E11="","",Материалы!E11)</f>
        <v/>
      </c>
      <c r="E31">
        <f>Материалы!G11</f>
        <v>0</v>
      </c>
      <c r="F31">
        <f>Материалы!H11</f>
        <v>0</v>
      </c>
      <c r="G31">
        <f>Материалы!I11</f>
        <v>0</v>
      </c>
      <c r="H31" s="6" t="str">
        <f>IF(A31="","",IF(E31=0,"н/д",G31/E31))</f>
        <v/>
      </c>
      <c r="I31" t="str">
        <f>IF(A31="","",SUMIFS(Заявки!$J$2:$J$61,Заявки!$C$2:$C$61,A31))</f>
        <v/>
      </c>
      <c r="J31" t="str">
        <f>IF(A31="","",SUMIFS(Заявки!$J$2:$J$61,Заявки!$D$2:$D$61,A31))</f>
        <v/>
      </c>
      <c r="K31" t="str">
        <f>IF(A31="","",COUNTIFS(Заявки!$C$2:$C$61,A31,Заявки!$J$2:$J$61,1,Заявки!$E$2:$E$61,"договор"))</f>
        <v/>
      </c>
      <c r="L31" s="7" t="str">
        <f>IF(A31="","",IF(F31=0,"н/д",I31/F31*1000))</f>
        <v/>
      </c>
      <c r="M31" t="str">
        <f>IF(A31="","",IF(D31="","тупик: добавить следующий шаг",IF(E31&lt;$B$8,"мало данных: копить просмотры",IF(G31/E31&lt;$B$7,"переписать мостик","мостик работает"))))</f>
        <v/>
      </c>
    </row>
    <row r="32">
      <c r="A32" t="str">
        <f>IF(Материалы!A12="","",Материалы!A12)</f>
        <v/>
      </c>
      <c r="B32" t="str">
        <f>IF(Материалы!B12="","",Материалы!B12)</f>
        <v/>
      </c>
      <c r="C32" t="str">
        <f>IF(Материалы!C12="","",Материалы!C12)</f>
        <v/>
      </c>
      <c r="D32" t="str">
        <f>IF(Материалы!E12="","",Материалы!E12)</f>
        <v/>
      </c>
      <c r="E32">
        <f>Материалы!G12</f>
        <v>0</v>
      </c>
      <c r="F32">
        <f>Материалы!H12</f>
        <v>0</v>
      </c>
      <c r="G32">
        <f>Материалы!I12</f>
        <v>0</v>
      </c>
      <c r="H32" s="6" t="str">
        <f>IF(A32="","",IF(E32=0,"н/д",G32/E32))</f>
        <v/>
      </c>
      <c r="I32" t="str">
        <f>IF(A32="","",SUMIFS(Заявки!$J$2:$J$61,Заявки!$C$2:$C$61,A32))</f>
        <v/>
      </c>
      <c r="J32" t="str">
        <f>IF(A32="","",SUMIFS(Заявки!$J$2:$J$61,Заявки!$D$2:$D$61,A32))</f>
        <v/>
      </c>
      <c r="K32" t="str">
        <f>IF(A32="","",COUNTIFS(Заявки!$C$2:$C$61,A32,Заявки!$J$2:$J$61,1,Заявки!$E$2:$E$61,"договор"))</f>
        <v/>
      </c>
      <c r="L32" s="7" t="str">
        <f>IF(A32="","",IF(F32=0,"н/д",I32/F32*1000))</f>
        <v/>
      </c>
      <c r="M32" t="str">
        <f>IF(A32="","",IF(D32="","тупик: добавить следующий шаг",IF(E32&lt;$B$8,"мало данных: копить просмотры",IF(G32/E32&lt;$B$7,"переписать мостик","мостик работает"))))</f>
        <v/>
      </c>
    </row>
    <row r="33">
      <c r="A33" t="str">
        <f>IF(Материалы!A13="","",Материалы!A13)</f>
        <v/>
      </c>
      <c r="B33" t="str">
        <f>IF(Материалы!B13="","",Материалы!B13)</f>
        <v/>
      </c>
      <c r="C33" t="str">
        <f>IF(Материалы!C13="","",Материалы!C13)</f>
        <v/>
      </c>
      <c r="D33" t="str">
        <f>IF(Материалы!E13="","",Материалы!E13)</f>
        <v/>
      </c>
      <c r="E33">
        <f>Материалы!G13</f>
        <v>0</v>
      </c>
      <c r="F33">
        <f>Материалы!H13</f>
        <v>0</v>
      </c>
      <c r="G33">
        <f>Материалы!I13</f>
        <v>0</v>
      </c>
      <c r="H33" s="6" t="str">
        <f>IF(A33="","",IF(E33=0,"н/д",G33/E33))</f>
        <v/>
      </c>
      <c r="I33" t="str">
        <f>IF(A33="","",SUMIFS(Заявки!$J$2:$J$61,Заявки!$C$2:$C$61,A33))</f>
        <v/>
      </c>
      <c r="J33" t="str">
        <f>IF(A33="","",SUMIFS(Заявки!$J$2:$J$61,Заявки!$D$2:$D$61,A33))</f>
        <v/>
      </c>
      <c r="K33" t="str">
        <f>IF(A33="","",COUNTIFS(Заявки!$C$2:$C$61,A33,Заявки!$J$2:$J$61,1,Заявки!$E$2:$E$61,"договор"))</f>
        <v/>
      </c>
      <c r="L33" s="7" t="str">
        <f>IF(A33="","",IF(F33=0,"н/д",I33/F33*1000))</f>
        <v/>
      </c>
      <c r="M33" t="str">
        <f>IF(A33="","",IF(D33="","тупик: добавить следующий шаг",IF(E33&lt;$B$8,"мало данных: копить просмотры",IF(G33/E33&lt;$B$7,"переписать мостик","мостик работает"))))</f>
        <v/>
      </c>
    </row>
    <row r="34">
      <c r="A34" t="str">
        <f>IF(Материалы!A14="","",Материалы!A14)</f>
        <v/>
      </c>
      <c r="B34" t="str">
        <f>IF(Материалы!B14="","",Материалы!B14)</f>
        <v/>
      </c>
      <c r="C34" t="str">
        <f>IF(Материалы!C14="","",Материалы!C14)</f>
        <v/>
      </c>
      <c r="D34" t="str">
        <f>IF(Материалы!E14="","",Материалы!E14)</f>
        <v/>
      </c>
      <c r="E34">
        <f>Материалы!G14</f>
        <v>0</v>
      </c>
      <c r="F34">
        <f>Материалы!H14</f>
        <v>0</v>
      </c>
      <c r="G34">
        <f>Материалы!I14</f>
        <v>0</v>
      </c>
      <c r="H34" s="6" t="str">
        <f>IF(A34="","",IF(E34=0,"н/д",G34/E34))</f>
        <v/>
      </c>
      <c r="I34" t="str">
        <f>IF(A34="","",SUMIFS(Заявки!$J$2:$J$61,Заявки!$C$2:$C$61,A34))</f>
        <v/>
      </c>
      <c r="J34" t="str">
        <f>IF(A34="","",SUMIFS(Заявки!$J$2:$J$61,Заявки!$D$2:$D$61,A34))</f>
        <v/>
      </c>
      <c r="K34" t="str">
        <f>IF(A34="","",COUNTIFS(Заявки!$C$2:$C$61,A34,Заявки!$J$2:$J$61,1,Заявки!$E$2:$E$61,"договор"))</f>
        <v/>
      </c>
      <c r="L34" s="7" t="str">
        <f>IF(A34="","",IF(F34=0,"н/д",I34/F34*1000))</f>
        <v/>
      </c>
      <c r="M34" t="str">
        <f>IF(A34="","",IF(D34="","тупик: добавить следующий шаг",IF(E34&lt;$B$8,"мало данных: копить просмотры",IF(G34/E34&lt;$B$7,"переписать мостик","мостик работает"))))</f>
        <v/>
      </c>
    </row>
    <row r="35">
      <c r="A35" t="str">
        <f>IF(Материалы!A15="","",Материалы!A15)</f>
        <v/>
      </c>
      <c r="B35" t="str">
        <f>IF(Материалы!B15="","",Материалы!B15)</f>
        <v/>
      </c>
      <c r="C35" t="str">
        <f>IF(Материалы!C15="","",Материалы!C15)</f>
        <v/>
      </c>
      <c r="D35" t="str">
        <f>IF(Материалы!E15="","",Материалы!E15)</f>
        <v/>
      </c>
      <c r="E35">
        <f>Материалы!G15</f>
        <v>0</v>
      </c>
      <c r="F35">
        <f>Материалы!H15</f>
        <v>0</v>
      </c>
      <c r="G35">
        <f>Материалы!I15</f>
        <v>0</v>
      </c>
      <c r="H35" s="6" t="str">
        <f>IF(A35="","",IF(E35=0,"н/д",G35/E35))</f>
        <v/>
      </c>
      <c r="I35" t="str">
        <f>IF(A35="","",SUMIFS(Заявки!$J$2:$J$61,Заявки!$C$2:$C$61,A35))</f>
        <v/>
      </c>
      <c r="J35" t="str">
        <f>IF(A35="","",SUMIFS(Заявки!$J$2:$J$61,Заявки!$D$2:$D$61,A35))</f>
        <v/>
      </c>
      <c r="K35" t="str">
        <f>IF(A35="","",COUNTIFS(Заявки!$C$2:$C$61,A35,Заявки!$J$2:$J$61,1,Заявки!$E$2:$E$61,"договор"))</f>
        <v/>
      </c>
      <c r="L35" s="7" t="str">
        <f>IF(A35="","",IF(F35=0,"н/д",I35/F35*1000))</f>
        <v/>
      </c>
      <c r="M35" t="str">
        <f>IF(A35="","",IF(D35="","тупик: добавить следующий шаг",IF(E35&lt;$B$8,"мало данных: копить просмотры",IF(G35/E35&lt;$B$7,"переписать мостик","мостик работает"))))</f>
        <v/>
      </c>
    </row>
    <row r="36">
      <c r="A36" t="str">
        <f>IF(Материалы!A16="","",Материалы!A16)</f>
        <v/>
      </c>
      <c r="B36" t="str">
        <f>IF(Материалы!B16="","",Материалы!B16)</f>
        <v/>
      </c>
      <c r="C36" t="str">
        <f>IF(Материалы!C16="","",Материалы!C16)</f>
        <v/>
      </c>
      <c r="D36" t="str">
        <f>IF(Материалы!E16="","",Материалы!E16)</f>
        <v/>
      </c>
      <c r="E36">
        <f>Материалы!G16</f>
        <v>0</v>
      </c>
      <c r="F36">
        <f>Материалы!H16</f>
        <v>0</v>
      </c>
      <c r="G36">
        <f>Материалы!I16</f>
        <v>0</v>
      </c>
      <c r="H36" s="6" t="str">
        <f>IF(A36="","",IF(E36=0,"н/д",G36/E36))</f>
        <v/>
      </c>
      <c r="I36" t="str">
        <f>IF(A36="","",SUMIFS(Заявки!$J$2:$J$61,Заявки!$C$2:$C$61,A36))</f>
        <v/>
      </c>
      <c r="J36" t="str">
        <f>IF(A36="","",SUMIFS(Заявки!$J$2:$J$61,Заявки!$D$2:$D$61,A36))</f>
        <v/>
      </c>
      <c r="K36" t="str">
        <f>IF(A36="","",COUNTIFS(Заявки!$C$2:$C$61,A36,Заявки!$J$2:$J$61,1,Заявки!$E$2:$E$61,"договор"))</f>
        <v/>
      </c>
      <c r="L36" s="7" t="str">
        <f>IF(A36="","",IF(F36=0,"н/д",I36/F36*1000))</f>
        <v/>
      </c>
      <c r="M36" t="str">
        <f>IF(A36="","",IF(D36="","тупик: добавить следующий шаг",IF(E36&lt;$B$8,"мало данных: копить просмотры",IF(G36/E36&lt;$B$7,"переписать мостик","мостик работает"))))</f>
        <v/>
      </c>
    </row>
    <row r="38">
      <c r="A38" s="2" t="inlineStr">
        <is>
          <t>Этапы</t>
        </is>
      </c>
    </row>
    <row r="39">
      <c r="A39" s="2" t="inlineStr">
        <is>
          <t>Этап</t>
        </is>
      </c>
      <c r="B39" s="2" t="inlineStr">
        <is>
          <t>Материалов</t>
        </is>
      </c>
      <c r="C39" s="2" t="inlineStr">
        <is>
          <t>Входы</t>
        </is>
      </c>
      <c r="D39" s="2" t="inlineStr">
        <is>
          <t>Заявки по входу</t>
        </is>
      </c>
      <c r="E39" s="2" t="inlineStr">
        <is>
          <t>Заявки по последнему материалу</t>
        </is>
      </c>
    </row>
    <row r="40">
      <c r="A40" t="inlineStr">
        <is>
          <t>Вопрос</t>
        </is>
      </c>
      <c r="B40">
        <f>COUNTIF($C$22:$C$36,A40)</f>
        <v>3</v>
      </c>
      <c r="C40">
        <f>SUMIFS($F$22:$F$36,$C$22:$C$36,A40)</f>
        <v>1990</v>
      </c>
      <c r="D40">
        <f>SUMIFS($I$22:$I$36,$C$22:$C$36,A40)</f>
        <v>8</v>
      </c>
      <c r="E40">
        <f>SUMIFS($J$22:$J$36,$C$22:$C$36,A40)</f>
        <v>0</v>
      </c>
    </row>
    <row r="41">
      <c r="A41" t="inlineStr">
        <is>
          <t>Выбор</t>
        </is>
      </c>
      <c r="B41">
        <f>COUNTIF($C$22:$C$36,A41)</f>
        <v>3</v>
      </c>
      <c r="C41">
        <f>SUMIFS($F$22:$F$36,$C$22:$C$36,A41)</f>
        <v>220</v>
      </c>
      <c r="D41">
        <f>SUMIFS($I$22:$I$36,$C$22:$C$36,A41)</f>
        <v>4</v>
      </c>
      <c r="E41">
        <f>SUMIFS($J$22:$J$36,$C$22:$C$36,A41)</f>
        <v>2</v>
      </c>
    </row>
    <row r="42">
      <c r="A42" t="inlineStr">
        <is>
          <t>Решение</t>
        </is>
      </c>
      <c r="B42">
        <f>COUNTIF($C$22:$C$36,A42)</f>
        <v>2</v>
      </c>
      <c r="C42">
        <f>SUMIFS($F$22:$F$36,$C$22:$C$36,A42)</f>
        <v>43</v>
      </c>
      <c r="D42">
        <f>SUMIFS($I$22:$I$36,$C$22:$C$36,A42)</f>
        <v>0</v>
      </c>
      <c r="E42">
        <f>SUMIFS($J$22:$J$36,$C$22:$C$36,A42)</f>
        <v>11</v>
      </c>
    </row>
    <row r="44">
      <c r="A44" t="inlineStr">
        <is>
          <t>Заявки по входу: заслуга материала, с которого человек пришёл (по скрытому полю формы). Заявки по последнему материалу: страница перед отправкой формы. Обе колонки нужны вместе: одна недооценивает первые статьи, другая страницы с ценами.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0" customWidth="1" min="3" max="3"/>
    <col width="34" customWidth="1" min="4" max="4"/>
    <col width="14" customWidth="1" min="5" max="5"/>
    <col width="60" customWidth="1" min="6" max="6"/>
    <col width="12" customWidth="1" min="7" max="7"/>
    <col width="12" customWidth="1" min="8" max="8"/>
    <col width="12" customWidth="1" min="9" max="9"/>
  </cols>
  <sheetData>
    <row r="1">
      <c r="A1" s="2" t="inlineStr">
        <is>
          <t>ID</t>
        </is>
      </c>
      <c r="B1" s="2" t="inlineStr">
        <is>
          <t>Материал</t>
        </is>
      </c>
      <c r="C1" s="2" t="inlineStr">
        <is>
          <t>Этап</t>
        </is>
      </c>
      <c r="D1" s="2" t="inlineStr">
        <is>
          <t>Вопрос читателя</t>
        </is>
      </c>
      <c r="E1" s="2" t="inlineStr">
        <is>
          <t>Следующий шаг</t>
        </is>
      </c>
      <c r="F1" s="2" t="inlineStr">
        <is>
          <t>Текст мостика</t>
        </is>
      </c>
      <c r="G1" s="2" t="inlineStr">
        <is>
          <t>Просмотры за период</t>
        </is>
      </c>
      <c r="H1" s="2" t="inlineStr">
        <is>
          <t>Входы за период</t>
        </is>
      </c>
      <c r="I1" s="2" t="inlineStr">
        <is>
          <t>Клики по мостику</t>
        </is>
      </c>
    </row>
    <row r="2">
      <c r="A2" s="8" t="inlineStr">
        <is>
          <t>Т1</t>
        </is>
      </c>
      <c r="B2" s="8" t="inlineStr">
        <is>
          <t>Как выбрать налоговый режим ИП</t>
        </is>
      </c>
      <c r="C2" s="8" t="inlineStr">
        <is>
          <t>Вопрос</t>
        </is>
      </c>
      <c r="D2" s="8" t="inlineStr">
        <is>
          <t>Какой режим мне подходит?</t>
        </is>
      </c>
      <c r="E2" s="8" t="inlineStr">
        <is>
          <t>Т4</t>
        </is>
      </c>
      <c r="F2" s="8" t="inlineStr">
        <is>
          <t>Обращайтесь, поможем с любым вопросом.</t>
        </is>
      </c>
      <c r="G2" s="8" t="n">
        <v>1240</v>
      </c>
      <c r="H2" s="8" t="n">
        <v>1100</v>
      </c>
      <c r="I2" s="8" t="n">
        <v>19</v>
      </c>
    </row>
    <row r="3">
      <c r="A3" s="8" t="inlineStr">
        <is>
          <t>Т2</t>
        </is>
      </c>
      <c r="B3" s="8" t="inlineStr">
        <is>
          <t>Какие отчёты сдаёт ИП без сотрудников</t>
        </is>
      </c>
      <c r="C3" s="8" t="inlineStr">
        <is>
          <t>Вопрос</t>
        </is>
      </c>
      <c r="D3" s="8" t="inlineStr">
        <is>
          <t>Что и когда я должен сдавать?</t>
        </is>
      </c>
      <c r="E3" s="8" t="inlineStr">
        <is>
          <t>Т5</t>
        </is>
      </c>
      <c r="F3" s="8" t="inlineStr">
        <is>
          <t>Если меняете бухгалтера, сверьте по чек-листу, что забрать у прежнего.</t>
        </is>
      </c>
      <c r="G3" s="8" t="n">
        <v>610</v>
      </c>
      <c r="H3" s="8" t="n">
        <v>540</v>
      </c>
      <c r="I3" s="8" t="n">
        <v>31</v>
      </c>
    </row>
    <row r="4">
      <c r="A4" s="8" t="inlineStr">
        <is>
          <t>Т3</t>
        </is>
      </c>
      <c r="B4" s="8" t="inlineStr">
        <is>
          <t>Что будет, если пропустить срок уплаты налога</t>
        </is>
      </c>
      <c r="C4" s="8" t="inlineStr">
        <is>
          <t>Вопрос</t>
        </is>
      </c>
      <c r="D4" s="8" t="inlineStr">
        <is>
          <t>Я опоздал, что теперь?</t>
        </is>
      </c>
      <c r="E4" s="8" t="inlineStr"/>
      <c r="F4" s="8" t="inlineStr"/>
      <c r="G4" s="8" t="n">
        <v>380</v>
      </c>
      <c r="H4" s="8" t="n">
        <v>350</v>
      </c>
      <c r="I4" s="8" t="n">
        <v>0</v>
      </c>
    </row>
    <row r="5">
      <c r="A5" s="8" t="inlineStr">
        <is>
          <t>Т4</t>
        </is>
      </c>
      <c r="B5" s="8" t="inlineStr">
        <is>
          <t>Калькулятор: сравните режимы на своих цифрах</t>
        </is>
      </c>
      <c r="C5" s="8" t="inlineStr">
        <is>
          <t>Выбор</t>
        </is>
      </c>
      <c r="D5" s="8" t="inlineStr">
        <is>
          <t>Сколько я заплачу на каждом режиме?</t>
        </is>
      </c>
      <c r="E5" s="8" t="inlineStr">
        <is>
          <t>Т7</t>
        </is>
      </c>
      <c r="F5" s="8" t="inlineStr">
        <is>
          <t>Посмотрите, что входит в сопровождение и сколько оно стоит при вашем режиме.</t>
        </is>
      </c>
      <c r="G5" s="8" t="n">
        <v>260</v>
      </c>
      <c r="H5" s="8" t="n">
        <v>90</v>
      </c>
      <c r="I5" s="8" t="n">
        <v>22</v>
      </c>
    </row>
    <row r="6">
      <c r="A6" s="8" t="inlineStr">
        <is>
          <t>Т5</t>
        </is>
      </c>
      <c r="B6" s="8" t="inlineStr">
        <is>
          <t>Что передать бухгалтеру при смене сервиса: чек-лист</t>
        </is>
      </c>
      <c r="C6" s="8" t="inlineStr">
        <is>
          <t>Выбор</t>
        </is>
      </c>
      <c r="D6" s="8" t="inlineStr">
        <is>
          <t>Что подготовить к переходу?</t>
        </is>
      </c>
      <c r="E6" s="8" t="inlineStr">
        <is>
          <t>Т7</t>
        </is>
      </c>
      <c r="F6" s="8" t="inlineStr">
        <is>
          <t>С этим списком мы начнём работу с ближайшего месяца: посмотрите тарифы.</t>
        </is>
      </c>
      <c r="G6" s="8" t="n">
        <v>140</v>
      </c>
      <c r="H6" s="8" t="n">
        <v>60</v>
      </c>
      <c r="I6" s="8" t="n">
        <v>9</v>
      </c>
    </row>
    <row r="7">
      <c r="A7" s="8" t="inlineStr">
        <is>
          <t>Т6</t>
        </is>
      </c>
      <c r="B7" s="8" t="inlineStr">
        <is>
          <t>Бухгалтер в штате, онлайн-сервис или аутсорс</t>
        </is>
      </c>
      <c r="C7" s="8" t="inlineStr">
        <is>
          <t>Выбор</t>
        </is>
      </c>
      <c r="D7" s="8" t="inlineStr">
        <is>
          <t>Кому доверить учёт?</t>
        </is>
      </c>
      <c r="E7" s="8" t="inlineStr">
        <is>
          <t>Т7</t>
        </is>
      </c>
      <c r="F7" s="8" t="inlineStr">
        <is>
          <t>Подробнее о нас.</t>
        </is>
      </c>
      <c r="G7" s="8" t="n">
        <v>95</v>
      </c>
      <c r="H7" s="8" t="n">
        <v>70</v>
      </c>
      <c r="I7" s="8" t="n">
        <v>2</v>
      </c>
    </row>
    <row r="8">
      <c r="A8" s="8" t="inlineStr">
        <is>
          <t>Т7</t>
        </is>
      </c>
      <c r="B8" s="8" t="inlineStr">
        <is>
          <t>Цены и что входит в сопровождение</t>
        </is>
      </c>
      <c r="C8" s="8" t="inlineStr">
        <is>
          <t>Решение</t>
        </is>
      </c>
      <c r="D8" s="8" t="inlineStr">
        <is>
          <t>Сколько стоит и что я получу?</t>
        </is>
      </c>
      <c r="E8" s="8" t="inlineStr">
        <is>
          <t>Заявка</t>
        </is>
      </c>
      <c r="F8" s="8" t="inlineStr">
        <is>
          <t>Оставьте заявку: ответим в рабочий день и назовём тариф.</t>
        </is>
      </c>
      <c r="G8" s="8" t="n">
        <v>180</v>
      </c>
      <c r="H8" s="8" t="n">
        <v>40</v>
      </c>
      <c r="I8" s="8" t="n">
        <v>14</v>
      </c>
    </row>
    <row r="9">
      <c r="A9" s="8" t="inlineStr">
        <is>
          <t>Т8</t>
        </is>
      </c>
      <c r="B9" s="8" t="inlineStr">
        <is>
          <t>Как проходит переход на сопровождение</t>
        </is>
      </c>
      <c r="C9" s="8" t="inlineStr">
        <is>
          <t>Решение</t>
        </is>
      </c>
      <c r="D9" s="8" t="inlineStr">
        <is>
          <t>Как начать и что будет дальше?</t>
        </is>
      </c>
      <c r="E9" s="8" t="inlineStr">
        <is>
          <t>Заявка</t>
        </is>
      </c>
      <c r="F9" s="8" t="inlineStr">
        <is>
          <t>Оставьте заявку на переход.</t>
        </is>
      </c>
      <c r="G9" s="8" t="n">
        <v>12</v>
      </c>
      <c r="H9" s="8" t="n">
        <v>3</v>
      </c>
      <c r="I9" s="8" t="n">
        <v>1</v>
      </c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</row>
    <row r="18">
      <c r="A18" t="inlineStr">
        <is>
          <t>Персиковые ячейки заполняете вы. Просмотры, входы и клики по мостику – агрегаты из Яндекс Метрики или GA4 за тот же период, что на листе «Сводка». Этап: Вопрос, Выбор или Решение. Пустой «Следующий шаг» означает тупик. ID пишите одинаково на всех листах: «Т1» с русской Т и «T1» с латинской для книги разные материалы.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10" customWidth="1" min="7" max="7"/>
    <col width="10" customWidth="1" min="8" max="8"/>
    <col width="12" customWidth="1" min="9" max="9"/>
    <col width="10" customWidth="1" min="10" max="10"/>
    <col width="26" customWidth="1" min="11" max="11"/>
    <col width="10" customWidth="1" min="12" max="12"/>
  </cols>
  <sheetData>
    <row r="1">
      <c r="A1" s="2" t="inlineStr">
        <is>
          <t>Дата заявки</t>
        </is>
      </c>
      <c r="B1" s="2" t="inlineStr">
        <is>
          <t>Контакт (код)</t>
        </is>
      </c>
      <c r="C1" s="2" t="inlineStr">
        <is>
          <t>Материал входа</t>
        </is>
      </c>
      <c r="D1" s="2" t="inlineStr">
        <is>
          <t>Материал перед заявкой</t>
        </is>
      </c>
      <c r="E1" s="2" t="inlineStr">
        <is>
          <t>Статус</t>
        </is>
      </c>
      <c r="F1" s="2" t="inlineStr">
        <is>
          <t>Уже клиент</t>
        </is>
      </c>
      <c r="G1" s="2" t="inlineStr">
        <is>
          <t>Строка заполнена</t>
        </is>
      </c>
      <c r="H1" s="2" t="inlineStr">
        <is>
          <t>В периоде</t>
        </is>
      </c>
      <c r="I1" s="2" t="inlineStr">
        <is>
          <t>Первое обращение контакта</t>
        </is>
      </c>
      <c r="J1" s="2" t="inlineStr">
        <is>
          <t>Учитывать</t>
        </is>
      </c>
      <c r="K1" s="2" t="inlineStr">
        <is>
          <t>Причина</t>
        </is>
      </c>
      <c r="L1" s="2" t="inlineStr">
        <is>
          <t>Вход известен</t>
        </is>
      </c>
    </row>
    <row r="2">
      <c r="A2" s="3" t="n">
        <v>46268</v>
      </c>
      <c r="B2" s="8" t="inlineStr">
        <is>
          <t>К01</t>
        </is>
      </c>
      <c r="C2" s="8" t="inlineStr">
        <is>
          <t>Т1</t>
        </is>
      </c>
      <c r="D2" s="8" t="inlineStr">
        <is>
          <t>Т7</t>
        </is>
      </c>
      <c r="E2" s="8" t="inlineStr">
        <is>
          <t>договор</t>
        </is>
      </c>
      <c r="F2" s="8" t="inlineStr">
        <is>
          <t>нет</t>
        </is>
      </c>
      <c r="G2">
        <f>IF(AND(A2="",B2=""),0,1)</f>
        <v>1</v>
      </c>
      <c r="H2">
        <f>IF(A2="",0,IF(AND(A2&gt;=Сводка!$B$4,A2&lt;=Сводка!$B$5,A2&lt;=Сводка!$B$6),1,0))</f>
        <v>1</v>
      </c>
      <c r="I2">
        <f>IF(OR(A2="",B2=""),0,IF(COUNTIFS($B$2:$B$61,B2,$A$2:$A$61,"&lt;"&amp;A2)+COUNTIFS($B$1:B1,B2,$A$1:A1,A2)=0,1,0))</f>
        <v>1</v>
      </c>
      <c r="J2">
        <f>H2*I2*IF(E2="спам",0,1)*IF(F2="да",0,1)</f>
        <v>1</v>
      </c>
      <c r="K2" t="str">
        <f>IF(G2=0,"",IF(A2="","нет даты",IF(H2=0,"вне периода или после среза",IF(I2=0,"повтор контакта",IF(E2="спам","спам",IF(F2="да","уже клиент","учтена"))))))</f>
        <v>учтена</v>
      </c>
      <c r="L2">
        <f>IF(J2=0,0,IF(C2="",0,IF(COUNTIF(Материалы!$A$2:$A$16,C2)&gt;0,1,0)))</f>
        <v>1</v>
      </c>
    </row>
    <row r="3">
      <c r="A3" s="3" t="n">
        <v>46270</v>
      </c>
      <c r="B3" s="8" t="inlineStr">
        <is>
          <t>К02</t>
        </is>
      </c>
      <c r="C3" s="8" t="inlineStr">
        <is>
          <t>Т2</t>
        </is>
      </c>
      <c r="D3" s="8" t="inlineStr">
        <is>
          <t>Т7</t>
        </is>
      </c>
      <c r="E3" s="8" t="inlineStr">
        <is>
          <t>договор</t>
        </is>
      </c>
      <c r="F3" s="8" t="inlineStr">
        <is>
          <t>нет</t>
        </is>
      </c>
      <c r="G3">
        <f>IF(AND(A3="",B3=""),0,1)</f>
        <v>1</v>
      </c>
      <c r="H3">
        <f>IF(A3="",0,IF(AND(A3&gt;=Сводка!$B$4,A3&lt;=Сводка!$B$5,A3&lt;=Сводка!$B$6),1,0))</f>
        <v>1</v>
      </c>
      <c r="I3">
        <f>IF(OR(A3="",B3=""),0,IF(COUNTIFS($B$2:$B$61,B3,$A$2:$A$61,"&lt;"&amp;A3)+COUNTIFS($B$1:B2,B3,$A$1:A2,A3)=0,1,0))</f>
        <v>1</v>
      </c>
      <c r="J3">
        <f>H3*I3*IF(E3="спам",0,1)*IF(F3="да",0,1)</f>
        <v>1</v>
      </c>
      <c r="K3" t="str">
        <f>IF(G3=0,"",IF(A3="","нет даты",IF(H3=0,"вне периода или после среза",IF(I3=0,"повтор контакта",IF(E3="спам","спам",IF(F3="да","уже клиент","учтена"))))))</f>
        <v>учтена</v>
      </c>
      <c r="L3">
        <f>IF(J3=0,0,IF(C3="",0,IF(COUNTIF(Материалы!$A$2:$A$16,C3)&gt;0,1,0)))</f>
        <v>1</v>
      </c>
    </row>
    <row r="4">
      <c r="A4" s="3" t="n">
        <v>46274</v>
      </c>
      <c r="B4" s="8" t="inlineStr">
        <is>
          <t>К03</t>
        </is>
      </c>
      <c r="C4" s="8" t="inlineStr">
        <is>
          <t>Т2</t>
        </is>
      </c>
      <c r="D4" s="8" t="inlineStr">
        <is>
          <t>Т5</t>
        </is>
      </c>
      <c r="E4" s="8" t="inlineStr">
        <is>
          <t>в работе</t>
        </is>
      </c>
      <c r="F4" s="8" t="inlineStr">
        <is>
          <t>нет</t>
        </is>
      </c>
      <c r="G4">
        <f>IF(AND(A4="",B4=""),0,1)</f>
        <v>1</v>
      </c>
      <c r="H4">
        <f>IF(A4="",0,IF(AND(A4&gt;=Сводка!$B$4,A4&lt;=Сводка!$B$5,A4&lt;=Сводка!$B$6),1,0))</f>
        <v>1</v>
      </c>
      <c r="I4">
        <f>IF(OR(A4="",B4=""),0,IF(COUNTIFS($B$2:$B$61,B4,$A$2:$A$61,"&lt;"&amp;A4)+COUNTIFS($B$1:B3,B4,$A$1:A3,A4)=0,1,0))</f>
        <v>1</v>
      </c>
      <c r="J4">
        <f>H4*I4*IF(E4="спам",0,1)*IF(F4="да",0,1)</f>
        <v>1</v>
      </c>
      <c r="K4" t="str">
        <f>IF(G4=0,"",IF(A4="","нет даты",IF(H4=0,"вне периода или после среза",IF(I4=0,"повтор контакта",IF(E4="спам","спам",IF(F4="да","уже клиент","учтена"))))))</f>
        <v>учтена</v>
      </c>
      <c r="L4">
        <f>IF(J4=0,0,IF(C4="",0,IF(COUNTIF(Материалы!$A$2:$A$16,C4)&gt;0,1,0)))</f>
        <v>1</v>
      </c>
    </row>
    <row r="5">
      <c r="A5" s="3" t="n">
        <v>46277</v>
      </c>
      <c r="B5" s="8" t="inlineStr">
        <is>
          <t>К04</t>
        </is>
      </c>
      <c r="C5" s="8" t="inlineStr">
        <is>
          <t>Т1</t>
        </is>
      </c>
      <c r="D5" s="8" t="inlineStr">
        <is>
          <t>Т4</t>
        </is>
      </c>
      <c r="E5" s="8" t="inlineStr">
        <is>
          <t>отказ</t>
        </is>
      </c>
      <c r="F5" s="8" t="inlineStr">
        <is>
          <t>нет</t>
        </is>
      </c>
      <c r="G5">
        <f>IF(AND(A5="",B5=""),0,1)</f>
        <v>1</v>
      </c>
      <c r="H5">
        <f>IF(A5="",0,IF(AND(A5&gt;=Сводка!$B$4,A5&lt;=Сводка!$B$5,A5&lt;=Сводка!$B$6),1,0))</f>
        <v>1</v>
      </c>
      <c r="I5">
        <f>IF(OR(A5="",B5=""),0,IF(COUNTIFS($B$2:$B$61,B5,$A$2:$A$61,"&lt;"&amp;A5)+COUNTIFS($B$1:B4,B5,$A$1:A4,A5)=0,1,0))</f>
        <v>1</v>
      </c>
      <c r="J5">
        <f>H5*I5*IF(E5="спам",0,1)*IF(F5="да",0,1)</f>
        <v>1</v>
      </c>
      <c r="K5" t="str">
        <f>IF(G5=0,"",IF(A5="","нет даты",IF(H5=0,"вне периода или после среза",IF(I5=0,"повтор контакта",IF(E5="спам","спам",IF(F5="да","уже клиент","учтена"))))))</f>
        <v>учтена</v>
      </c>
      <c r="L5">
        <f>IF(J5=0,0,IF(C5="",0,IF(COUNTIF(Материалы!$A$2:$A$16,C5)&gt;0,1,0)))</f>
        <v>1</v>
      </c>
    </row>
    <row r="6">
      <c r="A6" s="3" t="n">
        <v>46277</v>
      </c>
      <c r="B6" s="8" t="inlineStr">
        <is>
          <t>К04</t>
        </is>
      </c>
      <c r="C6" s="8" t="inlineStr">
        <is>
          <t>Т1</t>
        </is>
      </c>
      <c r="D6" s="8" t="inlineStr">
        <is>
          <t>Т4</t>
        </is>
      </c>
      <c r="E6" s="8" t="inlineStr">
        <is>
          <t>отказ</t>
        </is>
      </c>
      <c r="F6" s="8" t="inlineStr">
        <is>
          <t>нет</t>
        </is>
      </c>
      <c r="G6">
        <f>IF(AND(A6="",B6=""),0,1)</f>
        <v>1</v>
      </c>
      <c r="H6">
        <f>IF(A6="",0,IF(AND(A6&gt;=Сводка!$B$4,A6&lt;=Сводка!$B$5,A6&lt;=Сводка!$B$6),1,0))</f>
        <v>1</v>
      </c>
      <c r="I6">
        <f>IF(OR(A6="",B6=""),0,IF(COUNTIFS($B$2:$B$61,B6,$A$2:$A$61,"&lt;"&amp;A6)+COUNTIFS($B$1:B5,B6,$A$1:A5,A6)=0,1,0))</f>
        <v>0</v>
      </c>
      <c r="J6">
        <f>H6*I6*IF(E6="спам",0,1)*IF(F6="да",0,1)</f>
        <v>0</v>
      </c>
      <c r="K6" t="str">
        <f>IF(G6=0,"",IF(A6="","нет даты",IF(H6=0,"вне периода или после среза",IF(I6=0,"повтор контакта",IF(E6="спам","спам",IF(F6="да","уже клиент","учтена"))))))</f>
        <v>повтор контакта</v>
      </c>
      <c r="L6">
        <f>IF(J6=0,0,IF(C6="",0,IF(COUNTIF(Материалы!$A$2:$A$16,C6)&gt;0,1,0)))</f>
        <v>0</v>
      </c>
    </row>
    <row r="7">
      <c r="A7" s="3" t="n">
        <v>46281</v>
      </c>
      <c r="B7" s="8" t="inlineStr">
        <is>
          <t>К05</t>
        </is>
      </c>
      <c r="C7" s="8" t="n"/>
      <c r="D7" s="8" t="inlineStr">
        <is>
          <t>Т7</t>
        </is>
      </c>
      <c r="E7" s="8" t="inlineStr">
        <is>
          <t>в работе</t>
        </is>
      </c>
      <c r="F7" s="8" t="inlineStr">
        <is>
          <t>нет</t>
        </is>
      </c>
      <c r="G7">
        <f>IF(AND(A7="",B7=""),0,1)</f>
        <v>1</v>
      </c>
      <c r="H7">
        <f>IF(A7="",0,IF(AND(A7&gt;=Сводка!$B$4,A7&lt;=Сводка!$B$5,A7&lt;=Сводка!$B$6),1,0))</f>
        <v>1</v>
      </c>
      <c r="I7">
        <f>IF(OR(A7="",B7=""),0,IF(COUNTIFS($B$2:$B$61,B7,$A$2:$A$61,"&lt;"&amp;A7)+COUNTIFS($B$1:B6,B7,$A$1:A6,A7)=0,1,0))</f>
        <v>1</v>
      </c>
      <c r="J7">
        <f>H7*I7*IF(E7="спам",0,1)*IF(F7="да",0,1)</f>
        <v>1</v>
      </c>
      <c r="K7" t="str">
        <f>IF(G7=0,"",IF(A7="","нет даты",IF(H7=0,"вне периода или после среза",IF(I7=0,"повтор контакта",IF(E7="спам","спам",IF(F7="да","уже клиент","учтена"))))))</f>
        <v>учтена</v>
      </c>
      <c r="L7">
        <f>IF(J7=0,0,IF(C7="",0,IF(COUNTIF(Материалы!$A$2:$A$16,C7)&gt;0,1,0)))</f>
        <v>0</v>
      </c>
    </row>
    <row r="8">
      <c r="A8" s="3" t="n">
        <v>46284</v>
      </c>
      <c r="B8" s="8" t="inlineStr">
        <is>
          <t>К06</t>
        </is>
      </c>
      <c r="C8" s="8" t="inlineStr">
        <is>
          <t>Т4</t>
        </is>
      </c>
      <c r="D8" s="8" t="inlineStr">
        <is>
          <t>Т7</t>
        </is>
      </c>
      <c r="E8" s="8" t="inlineStr">
        <is>
          <t>договор</t>
        </is>
      </c>
      <c r="F8" s="8" t="inlineStr">
        <is>
          <t>нет</t>
        </is>
      </c>
      <c r="G8">
        <f>IF(AND(A8="",B8=""),0,1)</f>
        <v>1</v>
      </c>
      <c r="H8">
        <f>IF(A8="",0,IF(AND(A8&gt;=Сводка!$B$4,A8&lt;=Сводка!$B$5,A8&lt;=Сводка!$B$6),1,0))</f>
        <v>1</v>
      </c>
      <c r="I8">
        <f>IF(OR(A8="",B8=""),0,IF(COUNTIFS($B$2:$B$61,B8,$A$2:$A$61,"&lt;"&amp;A8)+COUNTIFS($B$1:B7,B8,$A$1:A7,A8)=0,1,0))</f>
        <v>1</v>
      </c>
      <c r="J8">
        <f>H8*I8*IF(E8="спам",0,1)*IF(F8="да",0,1)</f>
        <v>1</v>
      </c>
      <c r="K8" t="str">
        <f>IF(G8=0,"",IF(A8="","нет даты",IF(H8=0,"вне периода или после среза",IF(I8=0,"повтор контакта",IF(E8="спам","спам",IF(F8="да","уже клиент","учтена"))))))</f>
        <v>учтена</v>
      </c>
      <c r="L8">
        <f>IF(J8=0,0,IF(C8="",0,IF(COUNTIF(Материалы!$A$2:$A$16,C8)&gt;0,1,0)))</f>
        <v>1</v>
      </c>
    </row>
    <row r="9">
      <c r="A9" s="3" t="n">
        <v>46288</v>
      </c>
      <c r="B9" s="8" t="inlineStr">
        <is>
          <t>К07</t>
        </is>
      </c>
      <c r="C9" s="8" t="inlineStr">
        <is>
          <t>Т7</t>
        </is>
      </c>
      <c r="D9" s="8" t="inlineStr">
        <is>
          <t>Т7</t>
        </is>
      </c>
      <c r="E9" s="8" t="inlineStr">
        <is>
          <t>спам</t>
        </is>
      </c>
      <c r="F9" s="8" t="inlineStr">
        <is>
          <t>нет</t>
        </is>
      </c>
      <c r="G9">
        <f>IF(AND(A9="",B9=""),0,1)</f>
        <v>1</v>
      </c>
      <c r="H9">
        <f>IF(A9="",0,IF(AND(A9&gt;=Сводка!$B$4,A9&lt;=Сводка!$B$5,A9&lt;=Сводка!$B$6),1,0))</f>
        <v>1</v>
      </c>
      <c r="I9">
        <f>IF(OR(A9="",B9=""),0,IF(COUNTIFS($B$2:$B$61,B9,$A$2:$A$61,"&lt;"&amp;A9)+COUNTIFS($B$1:B8,B9,$A$1:A8,A9)=0,1,0))</f>
        <v>1</v>
      </c>
      <c r="J9">
        <f>H9*I9*IF(E9="спам",0,1)*IF(F9="да",0,1)</f>
        <v>0</v>
      </c>
      <c r="K9" t="str">
        <f>IF(G9=0,"",IF(A9="","нет даты",IF(H9=0,"вне периода или после среза",IF(I9=0,"повтор контакта",IF(E9="спам","спам",IF(F9="да","уже клиент","учтена"))))))</f>
        <v>спам</v>
      </c>
      <c r="L9">
        <f>IF(J9=0,0,IF(C9="",0,IF(COUNTIF(Материалы!$A$2:$A$16,C9)&gt;0,1,0)))</f>
        <v>0</v>
      </c>
    </row>
    <row r="10">
      <c r="A10" s="3" t="n">
        <v>46291</v>
      </c>
      <c r="B10" s="8" t="inlineStr">
        <is>
          <t>К08</t>
        </is>
      </c>
      <c r="C10" s="8" t="inlineStr">
        <is>
          <t>Т2</t>
        </is>
      </c>
      <c r="D10" s="8" t="inlineStr">
        <is>
          <t>Т7</t>
        </is>
      </c>
      <c r="E10" s="8" t="inlineStr">
        <is>
          <t>договор</t>
        </is>
      </c>
      <c r="F10" s="8" t="inlineStr">
        <is>
          <t>нет</t>
        </is>
      </c>
      <c r="G10">
        <f>IF(AND(A10="",B10=""),0,1)</f>
        <v>1</v>
      </c>
      <c r="H10">
        <f>IF(A10="",0,IF(AND(A10&gt;=Сводка!$B$4,A10&lt;=Сводка!$B$5,A10&lt;=Сводка!$B$6),1,0))</f>
        <v>1</v>
      </c>
      <c r="I10">
        <f>IF(OR(A10="",B10=""),0,IF(COUNTIFS($B$2:$B$61,B10,$A$2:$A$61,"&lt;"&amp;A10)+COUNTIFS($B$1:B9,B10,$A$1:A9,A10)=0,1,0))</f>
        <v>1</v>
      </c>
      <c r="J10">
        <f>H10*I10*IF(E10="спам",0,1)*IF(F10="да",0,1)</f>
        <v>1</v>
      </c>
      <c r="K10" t="str">
        <f>IF(G10=0,"",IF(A10="","нет даты",IF(H10=0,"вне периода или после среза",IF(I10=0,"повтор контакта",IF(E10="спам","спам",IF(F10="да","уже клиент","учтена"))))))</f>
        <v>учтена</v>
      </c>
      <c r="L10">
        <f>IF(J10=0,0,IF(C10="",0,IF(COUNTIF(Материалы!$A$2:$A$16,C10)&gt;0,1,0)))</f>
        <v>1</v>
      </c>
    </row>
    <row r="11">
      <c r="A11" s="3" t="n">
        <v>46295</v>
      </c>
      <c r="B11" s="8" t="inlineStr">
        <is>
          <t>К09</t>
        </is>
      </c>
      <c r="C11" s="8" t="inlineStr">
        <is>
          <t>Т6</t>
        </is>
      </c>
      <c r="D11" s="8" t="inlineStr">
        <is>
          <t>Т7</t>
        </is>
      </c>
      <c r="E11" s="8" t="inlineStr">
        <is>
          <t>отказ</t>
        </is>
      </c>
      <c r="F11" s="8" t="inlineStr">
        <is>
          <t>нет</t>
        </is>
      </c>
      <c r="G11">
        <f>IF(AND(A11="",B11=""),0,1)</f>
        <v>1</v>
      </c>
      <c r="H11">
        <f>IF(A11="",0,IF(AND(A11&gt;=Сводка!$B$4,A11&lt;=Сводка!$B$5,A11&lt;=Сводка!$B$6),1,0))</f>
        <v>1</v>
      </c>
      <c r="I11">
        <f>IF(OR(A11="",B11=""),0,IF(COUNTIFS($B$2:$B$61,B11,$A$2:$A$61,"&lt;"&amp;A11)+COUNTIFS($B$1:B10,B11,$A$1:A10,A11)=0,1,0))</f>
        <v>1</v>
      </c>
      <c r="J11">
        <f>H11*I11*IF(E11="спам",0,1)*IF(F11="да",0,1)</f>
        <v>1</v>
      </c>
      <c r="K11" t="str">
        <f>IF(G11=0,"",IF(A11="","нет даты",IF(H11=0,"вне периода или после среза",IF(I11=0,"повтор контакта",IF(E11="спам","спам",IF(F11="да","уже клиент","учтена"))))))</f>
        <v>учтена</v>
      </c>
      <c r="L11">
        <f>IF(J11=0,0,IF(C11="",0,IF(COUNTIF(Материалы!$A$2:$A$16,C11)&gt;0,1,0)))</f>
        <v>1</v>
      </c>
    </row>
    <row r="12">
      <c r="A12" s="3" t="n">
        <v>46297</v>
      </c>
      <c r="B12" s="8" t="inlineStr">
        <is>
          <t>К10</t>
        </is>
      </c>
      <c r="C12" s="8" t="inlineStr">
        <is>
          <t>Т1</t>
        </is>
      </c>
      <c r="D12" s="8" t="inlineStr">
        <is>
          <t>Т7</t>
        </is>
      </c>
      <c r="E12" s="8" t="inlineStr">
        <is>
          <t>в работе</t>
        </is>
      </c>
      <c r="F12" s="8" t="inlineStr">
        <is>
          <t>нет</t>
        </is>
      </c>
      <c r="G12">
        <f>IF(AND(A12="",B12=""),0,1)</f>
        <v>1</v>
      </c>
      <c r="H12">
        <f>IF(A12="",0,IF(AND(A12&gt;=Сводка!$B$4,A12&lt;=Сводка!$B$5,A12&lt;=Сводка!$B$6),1,0))</f>
        <v>1</v>
      </c>
      <c r="I12">
        <f>IF(OR(A12="",B12=""),0,IF(COUNTIFS($B$2:$B$61,B12,$A$2:$A$61,"&lt;"&amp;A12)+COUNTIFS($B$1:B11,B12,$A$1:A11,A12)=0,1,0))</f>
        <v>1</v>
      </c>
      <c r="J12">
        <f>H12*I12*IF(E12="спам",0,1)*IF(F12="да",0,1)</f>
        <v>1</v>
      </c>
      <c r="K12" t="str">
        <f>IF(G12=0,"",IF(A12="","нет даты",IF(H12=0,"вне периода или после среза",IF(I12=0,"повтор контакта",IF(E12="спам","спам",IF(F12="да","уже клиент","учтена"))))))</f>
        <v>учтена</v>
      </c>
      <c r="L12">
        <f>IF(J12=0,0,IF(C12="",0,IF(COUNTIF(Материалы!$A$2:$A$16,C12)&gt;0,1,0)))</f>
        <v>1</v>
      </c>
    </row>
    <row r="13">
      <c r="A13" s="3" t="n">
        <v>46301</v>
      </c>
      <c r="B13" s="8" t="inlineStr">
        <is>
          <t>К11</t>
        </is>
      </c>
      <c r="C13" s="8" t="inlineStr">
        <is>
          <t>Т3</t>
        </is>
      </c>
      <c r="D13" s="8" t="inlineStr">
        <is>
          <t>Т7</t>
        </is>
      </c>
      <c r="E13" s="8" t="inlineStr">
        <is>
          <t>в работе</t>
        </is>
      </c>
      <c r="F13" s="8" t="inlineStr">
        <is>
          <t>нет</t>
        </is>
      </c>
      <c r="G13">
        <f>IF(AND(A13="",B13=""),0,1)</f>
        <v>1</v>
      </c>
      <c r="H13">
        <f>IF(A13="",0,IF(AND(A13&gt;=Сводка!$B$4,A13&lt;=Сводка!$B$5,A13&lt;=Сводка!$B$6),1,0))</f>
        <v>1</v>
      </c>
      <c r="I13">
        <f>IF(OR(A13="",B13=""),0,IF(COUNTIFS($B$2:$B$61,B13,$A$2:$A$61,"&lt;"&amp;A13)+COUNTIFS($B$1:B12,B13,$A$1:A12,A13)=0,1,0))</f>
        <v>1</v>
      </c>
      <c r="J13">
        <f>H13*I13*IF(E13="спам",0,1)*IF(F13="да",0,1)</f>
        <v>1</v>
      </c>
      <c r="K13" t="str">
        <f>IF(G13=0,"",IF(A13="","нет даты",IF(H13=0,"вне периода или после среза",IF(I13=0,"повтор контакта",IF(E13="спам","спам",IF(F13="да","уже клиент","учтена"))))))</f>
        <v>учтена</v>
      </c>
      <c r="L13">
        <f>IF(J13=0,0,IF(C13="",0,IF(COUNTIF(Материалы!$A$2:$A$16,C13)&gt;0,1,0)))</f>
        <v>1</v>
      </c>
    </row>
    <row r="14">
      <c r="A14" s="3" t="n">
        <v>46305</v>
      </c>
      <c r="B14" s="8" t="inlineStr">
        <is>
          <t>К02</t>
        </is>
      </c>
      <c r="C14" s="8" t="inlineStr">
        <is>
          <t>Т2</t>
        </is>
      </c>
      <c r="D14" s="8" t="inlineStr">
        <is>
          <t>Т7</t>
        </is>
      </c>
      <c r="E14" s="8" t="inlineStr">
        <is>
          <t>договор</t>
        </is>
      </c>
      <c r="F14" s="8" t="inlineStr">
        <is>
          <t>нет</t>
        </is>
      </c>
      <c r="G14">
        <f>IF(AND(A14="",B14=""),0,1)</f>
        <v>1</v>
      </c>
      <c r="H14">
        <f>IF(A14="",0,IF(AND(A14&gt;=Сводка!$B$4,A14&lt;=Сводка!$B$5,A14&lt;=Сводка!$B$6),1,0))</f>
        <v>1</v>
      </c>
      <c r="I14">
        <f>IF(OR(A14="",B14=""),0,IF(COUNTIFS($B$2:$B$61,B14,$A$2:$A$61,"&lt;"&amp;A14)+COUNTIFS($B$1:B13,B14,$A$1:A13,A14)=0,1,0))</f>
        <v>0</v>
      </c>
      <c r="J14">
        <f>H14*I14*IF(E14="спам",0,1)*IF(F14="да",0,1)</f>
        <v>0</v>
      </c>
      <c r="K14" t="str">
        <f>IF(G14=0,"",IF(A14="","нет даты",IF(H14=0,"вне периода или после среза",IF(I14=0,"повтор контакта",IF(E14="спам","спам",IF(F14="да","уже клиент","учтена"))))))</f>
        <v>повтор контакта</v>
      </c>
      <c r="L14">
        <f>IF(J14=0,0,IF(C14="",0,IF(COUNTIF(Материалы!$A$2:$A$16,C14)&gt;0,1,0)))</f>
        <v>0</v>
      </c>
    </row>
    <row r="15">
      <c r="A15" s="3" t="n">
        <v>46309</v>
      </c>
      <c r="B15" s="8" t="inlineStr">
        <is>
          <t>К12</t>
        </is>
      </c>
      <c r="C15" s="8" t="inlineStr">
        <is>
          <t>Т5</t>
        </is>
      </c>
      <c r="D15" s="8" t="inlineStr">
        <is>
          <t>Т5</t>
        </is>
      </c>
      <c r="E15" s="8" t="inlineStr">
        <is>
          <t>в работе</t>
        </is>
      </c>
      <c r="F15" s="8" t="inlineStr">
        <is>
          <t>да</t>
        </is>
      </c>
      <c r="G15">
        <f>IF(AND(A15="",B15=""),0,1)</f>
        <v>1</v>
      </c>
      <c r="H15">
        <f>IF(A15="",0,IF(AND(A15&gt;=Сводка!$B$4,A15&lt;=Сводка!$B$5,A15&lt;=Сводка!$B$6),1,0))</f>
        <v>1</v>
      </c>
      <c r="I15">
        <f>IF(OR(A15="",B15=""),0,IF(COUNTIFS($B$2:$B$61,B15,$A$2:$A$61,"&lt;"&amp;A15)+COUNTIFS($B$1:B14,B15,$A$1:A14,A15)=0,1,0))</f>
        <v>1</v>
      </c>
      <c r="J15">
        <f>H15*I15*IF(E15="спам",0,1)*IF(F15="да",0,1)</f>
        <v>0</v>
      </c>
      <c r="K15" t="str">
        <f>IF(G15=0,"",IF(A15="","нет даты",IF(H15=0,"вне периода или после среза",IF(I15=0,"повтор контакта",IF(E15="спам","спам",IF(F15="да","уже клиент","учтена"))))))</f>
        <v>уже клиент</v>
      </c>
      <c r="L15">
        <f>IF(J15=0,0,IF(C15="",0,IF(COUNTIF(Материалы!$A$2:$A$16,C15)&gt;0,1,0)))</f>
        <v>0</v>
      </c>
    </row>
    <row r="16">
      <c r="A16" s="3" t="n">
        <v>46312</v>
      </c>
      <c r="B16" s="8" t="inlineStr">
        <is>
          <t>К13</t>
        </is>
      </c>
      <c r="C16" s="8" t="inlineStr">
        <is>
          <t>Т2</t>
        </is>
      </c>
      <c r="D16" s="8" t="inlineStr">
        <is>
          <t>Т7</t>
        </is>
      </c>
      <c r="E16" s="8" t="inlineStr">
        <is>
          <t>отказ</t>
        </is>
      </c>
      <c r="F16" s="8" t="inlineStr">
        <is>
          <t>нет</t>
        </is>
      </c>
      <c r="G16">
        <f>IF(AND(A16="",B16=""),0,1)</f>
        <v>1</v>
      </c>
      <c r="H16">
        <f>IF(A16="",0,IF(AND(A16&gt;=Сводка!$B$4,A16&lt;=Сводка!$B$5,A16&lt;=Сводка!$B$6),1,0))</f>
        <v>1</v>
      </c>
      <c r="I16">
        <f>IF(OR(A16="",B16=""),0,IF(COUNTIFS($B$2:$B$61,B16,$A$2:$A$61,"&lt;"&amp;A16)+COUNTIFS($B$1:B15,B16,$A$1:A15,A16)=0,1,0))</f>
        <v>1</v>
      </c>
      <c r="J16">
        <f>H16*I16*IF(E16="спам",0,1)*IF(F16="да",0,1)</f>
        <v>1</v>
      </c>
      <c r="K16" t="str">
        <f>IF(G16=0,"",IF(A16="","нет даты",IF(H16=0,"вне периода или после среза",IF(I16=0,"повтор контакта",IF(E16="спам","спам",IF(F16="да","уже клиент","учтена"))))))</f>
        <v>учтена</v>
      </c>
      <c r="L16">
        <f>IF(J16=0,0,IF(C16="",0,IF(COUNTIF(Материалы!$A$2:$A$16,C16)&gt;0,1,0)))</f>
        <v>1</v>
      </c>
    </row>
    <row r="17">
      <c r="A17" s="3" t="n">
        <v>46316</v>
      </c>
      <c r="B17" s="8" t="inlineStr">
        <is>
          <t>К14</t>
        </is>
      </c>
      <c r="C17" s="8" t="inlineStr">
        <is>
          <t>Т5</t>
        </is>
      </c>
      <c r="D17" s="8" t="inlineStr">
        <is>
          <t>Т7</t>
        </is>
      </c>
      <c r="E17" s="8" t="inlineStr">
        <is>
          <t>договор</t>
        </is>
      </c>
      <c r="F17" s="8" t="inlineStr">
        <is>
          <t>нет</t>
        </is>
      </c>
      <c r="G17">
        <f>IF(AND(A17="",B17=""),0,1)</f>
        <v>1</v>
      </c>
      <c r="H17">
        <f>IF(A17="",0,IF(AND(A17&gt;=Сводка!$B$4,A17&lt;=Сводка!$B$5,A17&lt;=Сводка!$B$6),1,0))</f>
        <v>1</v>
      </c>
      <c r="I17">
        <f>IF(OR(A17="",B17=""),0,IF(COUNTIFS($B$2:$B$61,B17,$A$2:$A$61,"&lt;"&amp;A17)+COUNTIFS($B$1:B16,B17,$A$1:A16,A17)=0,1,0))</f>
        <v>1</v>
      </c>
      <c r="J17">
        <f>H17*I17*IF(E17="спам",0,1)*IF(F17="да",0,1)</f>
        <v>1</v>
      </c>
      <c r="K17" t="str">
        <f>IF(G17=0,"",IF(A17="","нет даты",IF(H17=0,"вне периода или после среза",IF(I17=0,"повтор контакта",IF(E17="спам","спам",IF(F17="да","уже клиент","учтена"))))))</f>
        <v>учтена</v>
      </c>
      <c r="L17">
        <f>IF(J17=0,0,IF(C17="",0,IF(COUNTIF(Материалы!$A$2:$A$16,C17)&gt;0,1,0)))</f>
        <v>1</v>
      </c>
    </row>
    <row r="18">
      <c r="A18" s="3" t="n">
        <v>46323</v>
      </c>
      <c r="B18" s="8" t="inlineStr">
        <is>
          <t>К15</t>
        </is>
      </c>
      <c r="C18" s="8" t="inlineStr">
        <is>
          <t>Т4</t>
        </is>
      </c>
      <c r="D18" s="8" t="inlineStr">
        <is>
          <t>Т7</t>
        </is>
      </c>
      <c r="E18" s="8" t="inlineStr">
        <is>
          <t>в работе</t>
        </is>
      </c>
      <c r="F18" s="8" t="inlineStr">
        <is>
          <t>нет</t>
        </is>
      </c>
      <c r="G18">
        <f>IF(AND(A18="",B18=""),0,1)</f>
        <v>1</v>
      </c>
      <c r="H18">
        <f>IF(A18="",0,IF(AND(A18&gt;=Сводка!$B$4,A18&lt;=Сводка!$B$5,A18&lt;=Сводка!$B$6),1,0))</f>
        <v>1</v>
      </c>
      <c r="I18">
        <f>IF(OR(A18="",B18=""),0,IF(COUNTIFS($B$2:$B$61,B18,$A$2:$A$61,"&lt;"&amp;A18)+COUNTIFS($B$1:B17,B18,$A$1:A17,A18)=0,1,0))</f>
        <v>1</v>
      </c>
      <c r="J18">
        <f>H18*I18*IF(E18="спам",0,1)*IF(F18="да",0,1)</f>
        <v>1</v>
      </c>
      <c r="K18" t="str">
        <f>IF(G18=0,"",IF(A18="","нет даты",IF(H18=0,"вне периода или после среза",IF(I18=0,"повтор контакта",IF(E18="спам","спам",IF(F18="да","уже клиент","учтена"))))))</f>
        <v>учтена</v>
      </c>
      <c r="L18">
        <f>IF(J18=0,0,IF(C18="",0,IF(COUNTIF(Материалы!$A$2:$A$16,C18)&gt;0,1,0)))</f>
        <v>1</v>
      </c>
    </row>
    <row r="19">
      <c r="A19" s="3" t="n">
        <v>46330</v>
      </c>
      <c r="B19" s="8" t="inlineStr">
        <is>
          <t>К16</t>
        </is>
      </c>
      <c r="C19" s="8" t="inlineStr">
        <is>
          <t>Т1</t>
        </is>
      </c>
      <c r="D19" s="8" t="inlineStr">
        <is>
          <t>Т7</t>
        </is>
      </c>
      <c r="E19" s="8" t="inlineStr">
        <is>
          <t>новая</t>
        </is>
      </c>
      <c r="F19" s="8" t="inlineStr">
        <is>
          <t>нет</t>
        </is>
      </c>
      <c r="G19">
        <f>IF(AND(A19="",B19=""),0,1)</f>
        <v>1</v>
      </c>
      <c r="H19">
        <f>IF(A19="",0,IF(AND(A19&gt;=Сводка!$B$4,A19&lt;=Сводка!$B$5,A19&lt;=Сводка!$B$6),1,0))</f>
        <v>0</v>
      </c>
      <c r="I19">
        <f>IF(OR(A19="",B19=""),0,IF(COUNTIFS($B$2:$B$61,B19,$A$2:$A$61,"&lt;"&amp;A19)+COUNTIFS($B$1:B18,B19,$A$1:A18,A19)=0,1,0))</f>
        <v>1</v>
      </c>
      <c r="J19">
        <f>H19*I19*IF(E19="спам",0,1)*IF(F19="да",0,1)</f>
        <v>0</v>
      </c>
      <c r="K19" t="str">
        <f>IF(G19=0,"",IF(A19="","нет даты",IF(H19=0,"вне периода или после среза",IF(I19=0,"повтор контакта",IF(E19="спам","спам",IF(F19="да","уже клиент","учтена"))))))</f>
        <v>вне периода или после среза</v>
      </c>
      <c r="L19">
        <f>IF(J19=0,0,IF(C19="",0,IF(COUNTIF(Материалы!$A$2:$A$16,C19)&gt;0,1,0)))</f>
        <v>0</v>
      </c>
    </row>
    <row r="20">
      <c r="A20" s="3" t="n">
        <v>46263</v>
      </c>
      <c r="B20" s="8" t="inlineStr">
        <is>
          <t>К17</t>
        </is>
      </c>
      <c r="C20" s="8" t="inlineStr">
        <is>
          <t>Т1</t>
        </is>
      </c>
      <c r="D20" s="8" t="inlineStr">
        <is>
          <t>Т4</t>
        </is>
      </c>
      <c r="E20" s="8" t="inlineStr">
        <is>
          <t>отказ</t>
        </is>
      </c>
      <c r="F20" s="8" t="inlineStr">
        <is>
          <t>нет</t>
        </is>
      </c>
      <c r="G20">
        <f>IF(AND(A20="",B20=""),0,1)</f>
        <v>1</v>
      </c>
      <c r="H20">
        <f>IF(A20="",0,IF(AND(A20&gt;=Сводка!$B$4,A20&lt;=Сводка!$B$5,A20&lt;=Сводка!$B$6),1,0))</f>
        <v>0</v>
      </c>
      <c r="I20">
        <f>IF(OR(A20="",B20=""),0,IF(COUNTIFS($B$2:$B$61,B20,$A$2:$A$61,"&lt;"&amp;A20)+COUNTIFS($B$1:B19,B20,$A$1:A19,A20)=0,1,0))</f>
        <v>1</v>
      </c>
      <c r="J20">
        <f>H20*I20*IF(E20="спам",0,1)*IF(F20="да",0,1)</f>
        <v>0</v>
      </c>
      <c r="K20" t="str">
        <f>IF(G20=0,"",IF(A20="","нет даты",IF(H20=0,"вне периода или после среза",IF(I20=0,"повтор контакта",IF(E20="спам","спам",IF(F20="да","уже клиент","учтена"))))))</f>
        <v>вне периода или после среза</v>
      </c>
      <c r="L20">
        <f>IF(J20=0,0,IF(C20="",0,IF(COUNTIF(Материалы!$A$2:$A$16,C20)&gt;0,1,0)))</f>
        <v>0</v>
      </c>
    </row>
    <row r="21">
      <c r="A21" s="3" t="n"/>
      <c r="B21" s="8" t="n"/>
      <c r="C21" s="8" t="n"/>
      <c r="D21" s="8" t="n"/>
      <c r="E21" s="8" t="n"/>
      <c r="F21" s="8" t="n"/>
      <c r="G21">
        <f>IF(AND(A21="",B21=""),0,1)</f>
        <v>0</v>
      </c>
      <c r="H21">
        <f>IF(A21="",0,IF(AND(A21&gt;=Сводка!$B$4,A21&lt;=Сводка!$B$5,A21&lt;=Сводка!$B$6),1,0))</f>
        <v>0</v>
      </c>
      <c r="I21">
        <f>IF(OR(A21="",B21=""),0,IF(COUNTIFS($B$2:$B$61,B21,$A$2:$A$61,"&lt;"&amp;A21)+COUNTIFS($B$1:B20,B21,$A$1:A20,A21)=0,1,0))</f>
        <v>0</v>
      </c>
      <c r="J21">
        <f>H21*I21*IF(E21="спам",0,1)*IF(F21="да",0,1)</f>
        <v>0</v>
      </c>
      <c r="K21" t="str">
        <f>IF(G21=0,"",IF(A21="","нет даты",IF(H21=0,"вне периода или после среза",IF(I21=0,"повтор контакта",IF(E21="спам","спам",IF(F21="да","уже клиент","учтена"))))))</f>
        <v/>
      </c>
      <c r="L21">
        <f>IF(J21=0,0,IF(C21="",0,IF(COUNTIF(Материалы!$A$2:$A$16,C21)&gt;0,1,0)))</f>
        <v>0</v>
      </c>
    </row>
    <row r="22">
      <c r="A22" s="3" t="n"/>
      <c r="B22" s="8" t="n"/>
      <c r="C22" s="8" t="n"/>
      <c r="D22" s="8" t="n"/>
      <c r="E22" s="8" t="n"/>
      <c r="F22" s="8" t="n"/>
      <c r="G22">
        <f>IF(AND(A22="",B22=""),0,1)</f>
        <v>0</v>
      </c>
      <c r="H22">
        <f>IF(A22="",0,IF(AND(A22&gt;=Сводка!$B$4,A22&lt;=Сводка!$B$5,A22&lt;=Сводка!$B$6),1,0))</f>
        <v>0</v>
      </c>
      <c r="I22">
        <f>IF(OR(A22="",B22=""),0,IF(COUNTIFS($B$2:$B$61,B22,$A$2:$A$61,"&lt;"&amp;A22)+COUNTIFS($B$1:B21,B22,$A$1:A21,A22)=0,1,0))</f>
        <v>0</v>
      </c>
      <c r="J22">
        <f>H22*I22*IF(E22="спам",0,1)*IF(F22="да",0,1)</f>
        <v>0</v>
      </c>
      <c r="K22" t="str">
        <f>IF(G22=0,"",IF(A22="","нет даты",IF(H22=0,"вне периода или после среза",IF(I22=0,"повтор контакта",IF(E22="спам","спам",IF(F22="да","уже клиент","учтена"))))))</f>
        <v/>
      </c>
      <c r="L22">
        <f>IF(J22=0,0,IF(C22="",0,IF(COUNTIF(Материалы!$A$2:$A$16,C22)&gt;0,1,0)))</f>
        <v>0</v>
      </c>
    </row>
    <row r="23">
      <c r="A23" s="3" t="n"/>
      <c r="B23" s="8" t="n"/>
      <c r="C23" s="8" t="n"/>
      <c r="D23" s="8" t="n"/>
      <c r="E23" s="8" t="n"/>
      <c r="F23" s="8" t="n"/>
      <c r="G23">
        <f>IF(AND(A23="",B23=""),0,1)</f>
        <v>0</v>
      </c>
      <c r="H23">
        <f>IF(A23="",0,IF(AND(A23&gt;=Сводка!$B$4,A23&lt;=Сводка!$B$5,A23&lt;=Сводка!$B$6),1,0))</f>
        <v>0</v>
      </c>
      <c r="I23">
        <f>IF(OR(A23="",B23=""),0,IF(COUNTIFS($B$2:$B$61,B23,$A$2:$A$61,"&lt;"&amp;A23)+COUNTIFS($B$1:B22,B23,$A$1:A22,A23)=0,1,0))</f>
        <v>0</v>
      </c>
      <c r="J23">
        <f>H23*I23*IF(E23="спам",0,1)*IF(F23="да",0,1)</f>
        <v>0</v>
      </c>
      <c r="K23" t="str">
        <f>IF(G23=0,"",IF(A23="","нет даты",IF(H23=0,"вне периода или после среза",IF(I23=0,"повтор контакта",IF(E23="спам","спам",IF(F23="да","уже клиент","учтена"))))))</f>
        <v/>
      </c>
      <c r="L23">
        <f>IF(J23=0,0,IF(C23="",0,IF(COUNTIF(Материалы!$A$2:$A$16,C23)&gt;0,1,0)))</f>
        <v>0</v>
      </c>
    </row>
    <row r="24">
      <c r="A24" s="3" t="n"/>
      <c r="B24" s="8" t="n"/>
      <c r="C24" s="8" t="n"/>
      <c r="D24" s="8" t="n"/>
      <c r="E24" s="8" t="n"/>
      <c r="F24" s="8" t="n"/>
      <c r="G24">
        <f>IF(AND(A24="",B24=""),0,1)</f>
        <v>0</v>
      </c>
      <c r="H24">
        <f>IF(A24="",0,IF(AND(A24&gt;=Сводка!$B$4,A24&lt;=Сводка!$B$5,A24&lt;=Сводка!$B$6),1,0))</f>
        <v>0</v>
      </c>
      <c r="I24">
        <f>IF(OR(A24="",B24=""),0,IF(COUNTIFS($B$2:$B$61,B24,$A$2:$A$61,"&lt;"&amp;A24)+COUNTIFS($B$1:B23,B24,$A$1:A23,A24)=0,1,0))</f>
        <v>0</v>
      </c>
      <c r="J24">
        <f>H24*I24*IF(E24="спам",0,1)*IF(F24="да",0,1)</f>
        <v>0</v>
      </c>
      <c r="K24" t="str">
        <f>IF(G24=0,"",IF(A24="","нет даты",IF(H24=0,"вне периода или после среза",IF(I24=0,"повтор контакта",IF(E24="спам","спам",IF(F24="да","уже клиент","учтена"))))))</f>
        <v/>
      </c>
      <c r="L24">
        <f>IF(J24=0,0,IF(C24="",0,IF(COUNTIF(Материалы!$A$2:$A$16,C24)&gt;0,1,0)))</f>
        <v>0</v>
      </c>
    </row>
    <row r="25">
      <c r="A25" s="3" t="n"/>
      <c r="B25" s="8" t="n"/>
      <c r="C25" s="8" t="n"/>
      <c r="D25" s="8" t="n"/>
      <c r="E25" s="8" t="n"/>
      <c r="F25" s="8" t="n"/>
      <c r="G25">
        <f>IF(AND(A25="",B25=""),0,1)</f>
        <v>0</v>
      </c>
      <c r="H25">
        <f>IF(A25="",0,IF(AND(A25&gt;=Сводка!$B$4,A25&lt;=Сводка!$B$5,A25&lt;=Сводка!$B$6),1,0))</f>
        <v>0</v>
      </c>
      <c r="I25">
        <f>IF(OR(A25="",B25=""),0,IF(COUNTIFS($B$2:$B$61,B25,$A$2:$A$61,"&lt;"&amp;A25)+COUNTIFS($B$1:B24,B25,$A$1:A24,A25)=0,1,0))</f>
        <v>0</v>
      </c>
      <c r="J25">
        <f>H25*I25*IF(E25="спам",0,1)*IF(F25="да",0,1)</f>
        <v>0</v>
      </c>
      <c r="K25" t="str">
        <f>IF(G25=0,"",IF(A25="","нет даты",IF(H25=0,"вне периода или после среза",IF(I25=0,"повтор контакта",IF(E25="спам","спам",IF(F25="да","уже клиент","учтена"))))))</f>
        <v/>
      </c>
      <c r="L25">
        <f>IF(J25=0,0,IF(C25="",0,IF(COUNTIF(Материалы!$A$2:$A$16,C25)&gt;0,1,0)))</f>
        <v>0</v>
      </c>
    </row>
    <row r="26">
      <c r="A26" s="3" t="n"/>
      <c r="B26" s="8" t="n"/>
      <c r="C26" s="8" t="n"/>
      <c r="D26" s="8" t="n"/>
      <c r="E26" s="8" t="n"/>
      <c r="F26" s="8" t="n"/>
      <c r="G26">
        <f>IF(AND(A26="",B26=""),0,1)</f>
        <v>0</v>
      </c>
      <c r="H26">
        <f>IF(A26="",0,IF(AND(A26&gt;=Сводка!$B$4,A26&lt;=Сводка!$B$5,A26&lt;=Сводка!$B$6),1,0))</f>
        <v>0</v>
      </c>
      <c r="I26">
        <f>IF(OR(A26="",B26=""),0,IF(COUNTIFS($B$2:$B$61,B26,$A$2:$A$61,"&lt;"&amp;A26)+COUNTIFS($B$1:B25,B26,$A$1:A25,A26)=0,1,0))</f>
        <v>0</v>
      </c>
      <c r="J26">
        <f>H26*I26*IF(E26="спам",0,1)*IF(F26="да",0,1)</f>
        <v>0</v>
      </c>
      <c r="K26" t="str">
        <f>IF(G26=0,"",IF(A26="","нет даты",IF(H26=0,"вне периода или после среза",IF(I26=0,"повтор контакта",IF(E26="спам","спам",IF(F26="да","уже клиент","учтена"))))))</f>
        <v/>
      </c>
      <c r="L26">
        <f>IF(J26=0,0,IF(C26="",0,IF(COUNTIF(Материалы!$A$2:$A$16,C26)&gt;0,1,0)))</f>
        <v>0</v>
      </c>
    </row>
    <row r="27">
      <c r="A27" s="3" t="n"/>
      <c r="B27" s="8" t="n"/>
      <c r="C27" s="8" t="n"/>
      <c r="D27" s="8" t="n"/>
      <c r="E27" s="8" t="n"/>
      <c r="F27" s="8" t="n"/>
      <c r="G27">
        <f>IF(AND(A27="",B27=""),0,1)</f>
        <v>0</v>
      </c>
      <c r="H27">
        <f>IF(A27="",0,IF(AND(A27&gt;=Сводка!$B$4,A27&lt;=Сводка!$B$5,A27&lt;=Сводка!$B$6),1,0))</f>
        <v>0</v>
      </c>
      <c r="I27">
        <f>IF(OR(A27="",B27=""),0,IF(COUNTIFS($B$2:$B$61,B27,$A$2:$A$61,"&lt;"&amp;A27)+COUNTIFS($B$1:B26,B27,$A$1:A26,A27)=0,1,0))</f>
        <v>0</v>
      </c>
      <c r="J27">
        <f>H27*I27*IF(E27="спам",0,1)*IF(F27="да",0,1)</f>
        <v>0</v>
      </c>
      <c r="K27" t="str">
        <f>IF(G27=0,"",IF(A27="","нет даты",IF(H27=0,"вне периода или после среза",IF(I27=0,"повтор контакта",IF(E27="спам","спам",IF(F27="да","уже клиент","учтена"))))))</f>
        <v/>
      </c>
      <c r="L27">
        <f>IF(J27=0,0,IF(C27="",0,IF(COUNTIF(Материалы!$A$2:$A$16,C27)&gt;0,1,0)))</f>
        <v>0</v>
      </c>
    </row>
    <row r="28">
      <c r="A28" s="3" t="n"/>
      <c r="B28" s="8" t="n"/>
      <c r="C28" s="8" t="n"/>
      <c r="D28" s="8" t="n"/>
      <c r="E28" s="8" t="n"/>
      <c r="F28" s="8" t="n"/>
      <c r="G28">
        <f>IF(AND(A28="",B28=""),0,1)</f>
        <v>0</v>
      </c>
      <c r="H28">
        <f>IF(A28="",0,IF(AND(A28&gt;=Сводка!$B$4,A28&lt;=Сводка!$B$5,A28&lt;=Сводка!$B$6),1,0))</f>
        <v>0</v>
      </c>
      <c r="I28">
        <f>IF(OR(A28="",B28=""),0,IF(COUNTIFS($B$2:$B$61,B28,$A$2:$A$61,"&lt;"&amp;A28)+COUNTIFS($B$1:B27,B28,$A$1:A27,A28)=0,1,0))</f>
        <v>0</v>
      </c>
      <c r="J28">
        <f>H28*I28*IF(E28="спам",0,1)*IF(F28="да",0,1)</f>
        <v>0</v>
      </c>
      <c r="K28" t="str">
        <f>IF(G28=0,"",IF(A28="","нет даты",IF(H28=0,"вне периода или после среза",IF(I28=0,"повтор контакта",IF(E28="спам","спам",IF(F28="да","уже клиент","учтена"))))))</f>
        <v/>
      </c>
      <c r="L28">
        <f>IF(J28=0,0,IF(C28="",0,IF(COUNTIF(Материалы!$A$2:$A$16,C28)&gt;0,1,0)))</f>
        <v>0</v>
      </c>
    </row>
    <row r="29">
      <c r="A29" s="3" t="n"/>
      <c r="B29" s="8" t="n"/>
      <c r="C29" s="8" t="n"/>
      <c r="D29" s="8" t="n"/>
      <c r="E29" s="8" t="n"/>
      <c r="F29" s="8" t="n"/>
      <c r="G29">
        <f>IF(AND(A29="",B29=""),0,1)</f>
        <v>0</v>
      </c>
      <c r="H29">
        <f>IF(A29="",0,IF(AND(A29&gt;=Сводка!$B$4,A29&lt;=Сводка!$B$5,A29&lt;=Сводка!$B$6),1,0))</f>
        <v>0</v>
      </c>
      <c r="I29">
        <f>IF(OR(A29="",B29=""),0,IF(COUNTIFS($B$2:$B$61,B29,$A$2:$A$61,"&lt;"&amp;A29)+COUNTIFS($B$1:B28,B29,$A$1:A28,A29)=0,1,0))</f>
        <v>0</v>
      </c>
      <c r="J29">
        <f>H29*I29*IF(E29="спам",0,1)*IF(F29="да",0,1)</f>
        <v>0</v>
      </c>
      <c r="K29" t="str">
        <f>IF(G29=0,"",IF(A29="","нет даты",IF(H29=0,"вне периода или после среза",IF(I29=0,"повтор контакта",IF(E29="спам","спам",IF(F29="да","уже клиент","учтена"))))))</f>
        <v/>
      </c>
      <c r="L29">
        <f>IF(J29=0,0,IF(C29="",0,IF(COUNTIF(Материалы!$A$2:$A$16,C29)&gt;0,1,0)))</f>
        <v>0</v>
      </c>
    </row>
    <row r="30">
      <c r="A30" s="3" t="n"/>
      <c r="B30" s="8" t="n"/>
      <c r="C30" s="8" t="n"/>
      <c r="D30" s="8" t="n"/>
      <c r="E30" s="8" t="n"/>
      <c r="F30" s="8" t="n"/>
      <c r="G30">
        <f>IF(AND(A30="",B30=""),0,1)</f>
        <v>0</v>
      </c>
      <c r="H30">
        <f>IF(A30="",0,IF(AND(A30&gt;=Сводка!$B$4,A30&lt;=Сводка!$B$5,A30&lt;=Сводка!$B$6),1,0))</f>
        <v>0</v>
      </c>
      <c r="I30">
        <f>IF(OR(A30="",B30=""),0,IF(COUNTIFS($B$2:$B$61,B30,$A$2:$A$61,"&lt;"&amp;A30)+COUNTIFS($B$1:B29,B30,$A$1:A29,A30)=0,1,0))</f>
        <v>0</v>
      </c>
      <c r="J30">
        <f>H30*I30*IF(E30="спам",0,1)*IF(F30="да",0,1)</f>
        <v>0</v>
      </c>
      <c r="K30" t="str">
        <f>IF(G30=0,"",IF(A30="","нет даты",IF(H30=0,"вне периода или после среза",IF(I30=0,"повтор контакта",IF(E30="спам","спам",IF(F30="да","уже клиент","учтена"))))))</f>
        <v/>
      </c>
      <c r="L30">
        <f>IF(J30=0,0,IF(C30="",0,IF(COUNTIF(Материалы!$A$2:$A$16,C30)&gt;0,1,0)))</f>
        <v>0</v>
      </c>
    </row>
    <row r="31">
      <c r="A31" s="3" t="n"/>
      <c r="B31" s="8" t="n"/>
      <c r="C31" s="8" t="n"/>
      <c r="D31" s="8" t="n"/>
      <c r="E31" s="8" t="n"/>
      <c r="F31" s="8" t="n"/>
      <c r="G31">
        <f>IF(AND(A31="",B31=""),0,1)</f>
        <v>0</v>
      </c>
      <c r="H31">
        <f>IF(A31="",0,IF(AND(A31&gt;=Сводка!$B$4,A31&lt;=Сводка!$B$5,A31&lt;=Сводка!$B$6),1,0))</f>
        <v>0</v>
      </c>
      <c r="I31">
        <f>IF(OR(A31="",B31=""),0,IF(COUNTIFS($B$2:$B$61,B31,$A$2:$A$61,"&lt;"&amp;A31)+COUNTIFS($B$1:B30,B31,$A$1:A30,A31)=0,1,0))</f>
        <v>0</v>
      </c>
      <c r="J31">
        <f>H31*I31*IF(E31="спам",0,1)*IF(F31="да",0,1)</f>
        <v>0</v>
      </c>
      <c r="K31" t="str">
        <f>IF(G31=0,"",IF(A31="","нет даты",IF(H31=0,"вне периода или после среза",IF(I31=0,"повтор контакта",IF(E31="спам","спам",IF(F31="да","уже клиент","учтена"))))))</f>
        <v/>
      </c>
      <c r="L31">
        <f>IF(J31=0,0,IF(C31="",0,IF(COUNTIF(Материалы!$A$2:$A$16,C31)&gt;0,1,0)))</f>
        <v>0</v>
      </c>
    </row>
    <row r="32">
      <c r="A32" s="3" t="n"/>
      <c r="B32" s="8" t="n"/>
      <c r="C32" s="8" t="n"/>
      <c r="D32" s="8" t="n"/>
      <c r="E32" s="8" t="n"/>
      <c r="F32" s="8" t="n"/>
      <c r="G32">
        <f>IF(AND(A32="",B32=""),0,1)</f>
        <v>0</v>
      </c>
      <c r="H32">
        <f>IF(A32="",0,IF(AND(A32&gt;=Сводка!$B$4,A32&lt;=Сводка!$B$5,A32&lt;=Сводка!$B$6),1,0))</f>
        <v>0</v>
      </c>
      <c r="I32">
        <f>IF(OR(A32="",B32=""),0,IF(COUNTIFS($B$2:$B$61,B32,$A$2:$A$61,"&lt;"&amp;A32)+COUNTIFS($B$1:B31,B32,$A$1:A31,A32)=0,1,0))</f>
        <v>0</v>
      </c>
      <c r="J32">
        <f>H32*I32*IF(E32="спам",0,1)*IF(F32="да",0,1)</f>
        <v>0</v>
      </c>
      <c r="K32" t="str">
        <f>IF(G32=0,"",IF(A32="","нет даты",IF(H32=0,"вне периода или после среза",IF(I32=0,"повтор контакта",IF(E32="спам","спам",IF(F32="да","уже клиент","учтена"))))))</f>
        <v/>
      </c>
      <c r="L32">
        <f>IF(J32=0,0,IF(C32="",0,IF(COUNTIF(Материалы!$A$2:$A$16,C32)&gt;0,1,0)))</f>
        <v>0</v>
      </c>
    </row>
    <row r="33">
      <c r="A33" s="3" t="n"/>
      <c r="B33" s="8" t="n"/>
      <c r="C33" s="8" t="n"/>
      <c r="D33" s="8" t="n"/>
      <c r="E33" s="8" t="n"/>
      <c r="F33" s="8" t="n"/>
      <c r="G33">
        <f>IF(AND(A33="",B33=""),0,1)</f>
        <v>0</v>
      </c>
      <c r="H33">
        <f>IF(A33="",0,IF(AND(A33&gt;=Сводка!$B$4,A33&lt;=Сводка!$B$5,A33&lt;=Сводка!$B$6),1,0))</f>
        <v>0</v>
      </c>
      <c r="I33">
        <f>IF(OR(A33="",B33=""),0,IF(COUNTIFS($B$2:$B$61,B33,$A$2:$A$61,"&lt;"&amp;A33)+COUNTIFS($B$1:B32,B33,$A$1:A32,A33)=0,1,0))</f>
        <v>0</v>
      </c>
      <c r="J33">
        <f>H33*I33*IF(E33="спам",0,1)*IF(F33="да",0,1)</f>
        <v>0</v>
      </c>
      <c r="K33" t="str">
        <f>IF(G33=0,"",IF(A33="","нет даты",IF(H33=0,"вне периода или после среза",IF(I33=0,"повтор контакта",IF(E33="спам","спам",IF(F33="да","уже клиент","учтена"))))))</f>
        <v/>
      </c>
      <c r="L33">
        <f>IF(J33=0,0,IF(C33="",0,IF(COUNTIF(Материалы!$A$2:$A$16,C33)&gt;0,1,0)))</f>
        <v>0</v>
      </c>
    </row>
    <row r="34">
      <c r="A34" s="3" t="n"/>
      <c r="B34" s="8" t="n"/>
      <c r="C34" s="8" t="n"/>
      <c r="D34" s="8" t="n"/>
      <c r="E34" s="8" t="n"/>
      <c r="F34" s="8" t="n"/>
      <c r="G34">
        <f>IF(AND(A34="",B34=""),0,1)</f>
        <v>0</v>
      </c>
      <c r="H34">
        <f>IF(A34="",0,IF(AND(A34&gt;=Сводка!$B$4,A34&lt;=Сводка!$B$5,A34&lt;=Сводка!$B$6),1,0))</f>
        <v>0</v>
      </c>
      <c r="I34">
        <f>IF(OR(A34="",B34=""),0,IF(COUNTIFS($B$2:$B$61,B34,$A$2:$A$61,"&lt;"&amp;A34)+COUNTIFS($B$1:B33,B34,$A$1:A33,A34)=0,1,0))</f>
        <v>0</v>
      </c>
      <c r="J34">
        <f>H34*I34*IF(E34="спам",0,1)*IF(F34="да",0,1)</f>
        <v>0</v>
      </c>
      <c r="K34" t="str">
        <f>IF(G34=0,"",IF(A34="","нет даты",IF(H34=0,"вне периода или после среза",IF(I34=0,"повтор контакта",IF(E34="спам","спам",IF(F34="да","уже клиент","учтена"))))))</f>
        <v/>
      </c>
      <c r="L34">
        <f>IF(J34=0,0,IF(C34="",0,IF(COUNTIF(Материалы!$A$2:$A$16,C34)&gt;0,1,0)))</f>
        <v>0</v>
      </c>
    </row>
    <row r="35">
      <c r="A35" s="3" t="n"/>
      <c r="B35" s="8" t="n"/>
      <c r="C35" s="8" t="n"/>
      <c r="D35" s="8" t="n"/>
      <c r="E35" s="8" t="n"/>
      <c r="F35" s="8" t="n"/>
      <c r="G35">
        <f>IF(AND(A35="",B35=""),0,1)</f>
        <v>0</v>
      </c>
      <c r="H35">
        <f>IF(A35="",0,IF(AND(A35&gt;=Сводка!$B$4,A35&lt;=Сводка!$B$5,A35&lt;=Сводка!$B$6),1,0))</f>
        <v>0</v>
      </c>
      <c r="I35">
        <f>IF(OR(A35="",B35=""),0,IF(COUNTIFS($B$2:$B$61,B35,$A$2:$A$61,"&lt;"&amp;A35)+COUNTIFS($B$1:B34,B35,$A$1:A34,A35)=0,1,0))</f>
        <v>0</v>
      </c>
      <c r="J35">
        <f>H35*I35*IF(E35="спам",0,1)*IF(F35="да",0,1)</f>
        <v>0</v>
      </c>
      <c r="K35" t="str">
        <f>IF(G35=0,"",IF(A35="","нет даты",IF(H35=0,"вне периода или после среза",IF(I35=0,"повтор контакта",IF(E35="спам","спам",IF(F35="да","уже клиент","учтена"))))))</f>
        <v/>
      </c>
      <c r="L35">
        <f>IF(J35=0,0,IF(C35="",0,IF(COUNTIF(Материалы!$A$2:$A$16,C35)&gt;0,1,0)))</f>
        <v>0</v>
      </c>
    </row>
    <row r="36">
      <c r="A36" s="3" t="n"/>
      <c r="B36" s="8" t="n"/>
      <c r="C36" s="8" t="n"/>
      <c r="D36" s="8" t="n"/>
      <c r="E36" s="8" t="n"/>
      <c r="F36" s="8" t="n"/>
      <c r="G36">
        <f>IF(AND(A36="",B36=""),0,1)</f>
        <v>0</v>
      </c>
      <c r="H36">
        <f>IF(A36="",0,IF(AND(A36&gt;=Сводка!$B$4,A36&lt;=Сводка!$B$5,A36&lt;=Сводка!$B$6),1,0))</f>
        <v>0</v>
      </c>
      <c r="I36">
        <f>IF(OR(A36="",B36=""),0,IF(COUNTIFS($B$2:$B$61,B36,$A$2:$A$61,"&lt;"&amp;A36)+COUNTIFS($B$1:B35,B36,$A$1:A35,A36)=0,1,0))</f>
        <v>0</v>
      </c>
      <c r="J36">
        <f>H36*I36*IF(E36="спам",0,1)*IF(F36="да",0,1)</f>
        <v>0</v>
      </c>
      <c r="K36" t="str">
        <f>IF(G36=0,"",IF(A36="","нет даты",IF(H36=0,"вне периода или после среза",IF(I36=0,"повтор контакта",IF(E36="спам","спам",IF(F36="да","уже клиент","учтена"))))))</f>
        <v/>
      </c>
      <c r="L36">
        <f>IF(J36=0,0,IF(C36="",0,IF(COUNTIF(Материалы!$A$2:$A$16,C36)&gt;0,1,0)))</f>
        <v>0</v>
      </c>
    </row>
    <row r="37">
      <c r="A37" s="3" t="n"/>
      <c r="B37" s="8" t="n"/>
      <c r="C37" s="8" t="n"/>
      <c r="D37" s="8" t="n"/>
      <c r="E37" s="8" t="n"/>
      <c r="F37" s="8" t="n"/>
      <c r="G37">
        <f>IF(AND(A37="",B37=""),0,1)</f>
        <v>0</v>
      </c>
      <c r="H37">
        <f>IF(A37="",0,IF(AND(A37&gt;=Сводка!$B$4,A37&lt;=Сводка!$B$5,A37&lt;=Сводка!$B$6),1,0))</f>
        <v>0</v>
      </c>
      <c r="I37">
        <f>IF(OR(A37="",B37=""),0,IF(COUNTIFS($B$2:$B$61,B37,$A$2:$A$61,"&lt;"&amp;A37)+COUNTIFS($B$1:B36,B37,$A$1:A36,A37)=0,1,0))</f>
        <v>0</v>
      </c>
      <c r="J37">
        <f>H37*I37*IF(E37="спам",0,1)*IF(F37="да",0,1)</f>
        <v>0</v>
      </c>
      <c r="K37" t="str">
        <f>IF(G37=0,"",IF(A37="","нет даты",IF(H37=0,"вне периода или после среза",IF(I37=0,"повтор контакта",IF(E37="спам","спам",IF(F37="да","уже клиент","учтена"))))))</f>
        <v/>
      </c>
      <c r="L37">
        <f>IF(J37=0,0,IF(C37="",0,IF(COUNTIF(Материалы!$A$2:$A$16,C37)&gt;0,1,0)))</f>
        <v>0</v>
      </c>
    </row>
    <row r="38">
      <c r="A38" s="3" t="n"/>
      <c r="B38" s="8" t="n"/>
      <c r="C38" s="8" t="n"/>
      <c r="D38" s="8" t="n"/>
      <c r="E38" s="8" t="n"/>
      <c r="F38" s="8" t="n"/>
      <c r="G38">
        <f>IF(AND(A38="",B38=""),0,1)</f>
        <v>0</v>
      </c>
      <c r="H38">
        <f>IF(A38="",0,IF(AND(A38&gt;=Сводка!$B$4,A38&lt;=Сводка!$B$5,A38&lt;=Сводка!$B$6),1,0))</f>
        <v>0</v>
      </c>
      <c r="I38">
        <f>IF(OR(A38="",B38=""),0,IF(COUNTIFS($B$2:$B$61,B38,$A$2:$A$61,"&lt;"&amp;A38)+COUNTIFS($B$1:B37,B38,$A$1:A37,A38)=0,1,0))</f>
        <v>0</v>
      </c>
      <c r="J38">
        <f>H38*I38*IF(E38="спам",0,1)*IF(F38="да",0,1)</f>
        <v>0</v>
      </c>
      <c r="K38" t="str">
        <f>IF(G38=0,"",IF(A38="","нет даты",IF(H38=0,"вне периода или после среза",IF(I38=0,"повтор контакта",IF(E38="спам","спам",IF(F38="да","уже клиент","учтена"))))))</f>
        <v/>
      </c>
      <c r="L38">
        <f>IF(J38=0,0,IF(C38="",0,IF(COUNTIF(Материалы!$A$2:$A$16,C38)&gt;0,1,0)))</f>
        <v>0</v>
      </c>
    </row>
    <row r="39">
      <c r="A39" s="3" t="n"/>
      <c r="B39" s="8" t="n"/>
      <c r="C39" s="8" t="n"/>
      <c r="D39" s="8" t="n"/>
      <c r="E39" s="8" t="n"/>
      <c r="F39" s="8" t="n"/>
      <c r="G39">
        <f>IF(AND(A39="",B39=""),0,1)</f>
        <v>0</v>
      </c>
      <c r="H39">
        <f>IF(A39="",0,IF(AND(A39&gt;=Сводка!$B$4,A39&lt;=Сводка!$B$5,A39&lt;=Сводка!$B$6),1,0))</f>
        <v>0</v>
      </c>
      <c r="I39">
        <f>IF(OR(A39="",B39=""),0,IF(COUNTIFS($B$2:$B$61,B39,$A$2:$A$61,"&lt;"&amp;A39)+COUNTIFS($B$1:B38,B39,$A$1:A38,A39)=0,1,0))</f>
        <v>0</v>
      </c>
      <c r="J39">
        <f>H39*I39*IF(E39="спам",0,1)*IF(F39="да",0,1)</f>
        <v>0</v>
      </c>
      <c r="K39" t="str">
        <f>IF(G39=0,"",IF(A39="","нет даты",IF(H39=0,"вне периода или после среза",IF(I39=0,"повтор контакта",IF(E39="спам","спам",IF(F39="да","уже клиент","учтена"))))))</f>
        <v/>
      </c>
      <c r="L39">
        <f>IF(J39=0,0,IF(C39="",0,IF(COUNTIF(Материалы!$A$2:$A$16,C39)&gt;0,1,0)))</f>
        <v>0</v>
      </c>
    </row>
    <row r="40">
      <c r="A40" s="3" t="n"/>
      <c r="B40" s="8" t="n"/>
      <c r="C40" s="8" t="n"/>
      <c r="D40" s="8" t="n"/>
      <c r="E40" s="8" t="n"/>
      <c r="F40" s="8" t="n"/>
      <c r="G40">
        <f>IF(AND(A40="",B40=""),0,1)</f>
        <v>0</v>
      </c>
      <c r="H40">
        <f>IF(A40="",0,IF(AND(A40&gt;=Сводка!$B$4,A40&lt;=Сводка!$B$5,A40&lt;=Сводка!$B$6),1,0))</f>
        <v>0</v>
      </c>
      <c r="I40">
        <f>IF(OR(A40="",B40=""),0,IF(COUNTIFS($B$2:$B$61,B40,$A$2:$A$61,"&lt;"&amp;A40)+COUNTIFS($B$1:B39,B40,$A$1:A39,A40)=0,1,0))</f>
        <v>0</v>
      </c>
      <c r="J40">
        <f>H40*I40*IF(E40="спам",0,1)*IF(F40="да",0,1)</f>
        <v>0</v>
      </c>
      <c r="K40" t="str">
        <f>IF(G40=0,"",IF(A40="","нет даты",IF(H40=0,"вне периода или после среза",IF(I40=0,"повтор контакта",IF(E40="спам","спам",IF(F40="да","уже клиент","учтена"))))))</f>
        <v/>
      </c>
      <c r="L40">
        <f>IF(J40=0,0,IF(C40="",0,IF(COUNTIF(Материалы!$A$2:$A$16,C40)&gt;0,1,0)))</f>
        <v>0</v>
      </c>
    </row>
    <row r="41">
      <c r="A41" s="3" t="n"/>
      <c r="B41" s="8" t="n"/>
      <c r="C41" s="8" t="n"/>
      <c r="D41" s="8" t="n"/>
      <c r="E41" s="8" t="n"/>
      <c r="F41" s="8" t="n"/>
      <c r="G41">
        <f>IF(AND(A41="",B41=""),0,1)</f>
        <v>0</v>
      </c>
      <c r="H41">
        <f>IF(A41="",0,IF(AND(A41&gt;=Сводка!$B$4,A41&lt;=Сводка!$B$5,A41&lt;=Сводка!$B$6),1,0))</f>
        <v>0</v>
      </c>
      <c r="I41">
        <f>IF(OR(A41="",B41=""),0,IF(COUNTIFS($B$2:$B$61,B41,$A$2:$A$61,"&lt;"&amp;A41)+COUNTIFS($B$1:B40,B41,$A$1:A40,A41)=0,1,0))</f>
        <v>0</v>
      </c>
      <c r="J41">
        <f>H41*I41*IF(E41="спам",0,1)*IF(F41="да",0,1)</f>
        <v>0</v>
      </c>
      <c r="K41" t="str">
        <f>IF(G41=0,"",IF(A41="","нет даты",IF(H41=0,"вне периода или после среза",IF(I41=0,"повтор контакта",IF(E41="спам","спам",IF(F41="да","уже клиент","учтена"))))))</f>
        <v/>
      </c>
      <c r="L41">
        <f>IF(J41=0,0,IF(C41="",0,IF(COUNTIF(Материалы!$A$2:$A$16,C41)&gt;0,1,0)))</f>
        <v>0</v>
      </c>
    </row>
    <row r="42">
      <c r="A42" s="3" t="n"/>
      <c r="B42" s="8" t="n"/>
      <c r="C42" s="8" t="n"/>
      <c r="D42" s="8" t="n"/>
      <c r="E42" s="8" t="n"/>
      <c r="F42" s="8" t="n"/>
      <c r="G42">
        <f>IF(AND(A42="",B42=""),0,1)</f>
        <v>0</v>
      </c>
      <c r="H42">
        <f>IF(A42="",0,IF(AND(A42&gt;=Сводка!$B$4,A42&lt;=Сводка!$B$5,A42&lt;=Сводка!$B$6),1,0))</f>
        <v>0</v>
      </c>
      <c r="I42">
        <f>IF(OR(A42="",B42=""),0,IF(COUNTIFS($B$2:$B$61,B42,$A$2:$A$61,"&lt;"&amp;A42)+COUNTIFS($B$1:B41,B42,$A$1:A41,A42)=0,1,0))</f>
        <v>0</v>
      </c>
      <c r="J42">
        <f>H42*I42*IF(E42="спам",0,1)*IF(F42="да",0,1)</f>
        <v>0</v>
      </c>
      <c r="K42" t="str">
        <f>IF(G42=0,"",IF(A42="","нет даты",IF(H42=0,"вне периода или после среза",IF(I42=0,"повтор контакта",IF(E42="спам","спам",IF(F42="да","уже клиент","учтена"))))))</f>
        <v/>
      </c>
      <c r="L42">
        <f>IF(J42=0,0,IF(C42="",0,IF(COUNTIF(Материалы!$A$2:$A$16,C42)&gt;0,1,0)))</f>
        <v>0</v>
      </c>
    </row>
    <row r="43">
      <c r="A43" s="3" t="n"/>
      <c r="B43" s="8" t="n"/>
      <c r="C43" s="8" t="n"/>
      <c r="D43" s="8" t="n"/>
      <c r="E43" s="8" t="n"/>
      <c r="F43" s="8" t="n"/>
      <c r="G43">
        <f>IF(AND(A43="",B43=""),0,1)</f>
        <v>0</v>
      </c>
      <c r="H43">
        <f>IF(A43="",0,IF(AND(A43&gt;=Сводка!$B$4,A43&lt;=Сводка!$B$5,A43&lt;=Сводка!$B$6),1,0))</f>
        <v>0</v>
      </c>
      <c r="I43">
        <f>IF(OR(A43="",B43=""),0,IF(COUNTIFS($B$2:$B$61,B43,$A$2:$A$61,"&lt;"&amp;A43)+COUNTIFS($B$1:B42,B43,$A$1:A42,A43)=0,1,0))</f>
        <v>0</v>
      </c>
      <c r="J43">
        <f>H43*I43*IF(E43="спам",0,1)*IF(F43="да",0,1)</f>
        <v>0</v>
      </c>
      <c r="K43" t="str">
        <f>IF(G43=0,"",IF(A43="","нет даты",IF(H43=0,"вне периода или после среза",IF(I43=0,"повтор контакта",IF(E43="спам","спам",IF(F43="да","уже клиент","учтена"))))))</f>
        <v/>
      </c>
      <c r="L43">
        <f>IF(J43=0,0,IF(C43="",0,IF(COUNTIF(Материалы!$A$2:$A$16,C43)&gt;0,1,0)))</f>
        <v>0</v>
      </c>
    </row>
    <row r="44">
      <c r="A44" s="3" t="n"/>
      <c r="B44" s="8" t="n"/>
      <c r="C44" s="8" t="n"/>
      <c r="D44" s="8" t="n"/>
      <c r="E44" s="8" t="n"/>
      <c r="F44" s="8" t="n"/>
      <c r="G44">
        <f>IF(AND(A44="",B44=""),0,1)</f>
        <v>0</v>
      </c>
      <c r="H44">
        <f>IF(A44="",0,IF(AND(A44&gt;=Сводка!$B$4,A44&lt;=Сводка!$B$5,A44&lt;=Сводка!$B$6),1,0))</f>
        <v>0</v>
      </c>
      <c r="I44">
        <f>IF(OR(A44="",B44=""),0,IF(COUNTIFS($B$2:$B$61,B44,$A$2:$A$61,"&lt;"&amp;A44)+COUNTIFS($B$1:B43,B44,$A$1:A43,A44)=0,1,0))</f>
        <v>0</v>
      </c>
      <c r="J44">
        <f>H44*I44*IF(E44="спам",0,1)*IF(F44="да",0,1)</f>
        <v>0</v>
      </c>
      <c r="K44" t="str">
        <f>IF(G44=0,"",IF(A44="","нет даты",IF(H44=0,"вне периода или после среза",IF(I44=0,"повтор контакта",IF(E44="спам","спам",IF(F44="да","уже клиент","учтена"))))))</f>
        <v/>
      </c>
      <c r="L44">
        <f>IF(J44=0,0,IF(C44="",0,IF(COUNTIF(Материалы!$A$2:$A$16,C44)&gt;0,1,0)))</f>
        <v>0</v>
      </c>
    </row>
    <row r="45">
      <c r="A45" s="3" t="n"/>
      <c r="B45" s="8" t="n"/>
      <c r="C45" s="8" t="n"/>
      <c r="D45" s="8" t="n"/>
      <c r="E45" s="8" t="n"/>
      <c r="F45" s="8" t="n"/>
      <c r="G45">
        <f>IF(AND(A45="",B45=""),0,1)</f>
        <v>0</v>
      </c>
      <c r="H45">
        <f>IF(A45="",0,IF(AND(A45&gt;=Сводка!$B$4,A45&lt;=Сводка!$B$5,A45&lt;=Сводка!$B$6),1,0))</f>
        <v>0</v>
      </c>
      <c r="I45">
        <f>IF(OR(A45="",B45=""),0,IF(COUNTIFS($B$2:$B$61,B45,$A$2:$A$61,"&lt;"&amp;A45)+COUNTIFS($B$1:B44,B45,$A$1:A44,A45)=0,1,0))</f>
        <v>0</v>
      </c>
      <c r="J45">
        <f>H45*I45*IF(E45="спам",0,1)*IF(F45="да",0,1)</f>
        <v>0</v>
      </c>
      <c r="K45" t="str">
        <f>IF(G45=0,"",IF(A45="","нет даты",IF(H45=0,"вне периода или после среза",IF(I45=0,"повтор контакта",IF(E45="спам","спам",IF(F45="да","уже клиент","учтена"))))))</f>
        <v/>
      </c>
      <c r="L45">
        <f>IF(J45=0,0,IF(C45="",0,IF(COUNTIF(Материалы!$A$2:$A$16,C45)&gt;0,1,0)))</f>
        <v>0</v>
      </c>
    </row>
    <row r="46">
      <c r="A46" s="3" t="n"/>
      <c r="B46" s="8" t="n"/>
      <c r="C46" s="8" t="n"/>
      <c r="D46" s="8" t="n"/>
      <c r="E46" s="8" t="n"/>
      <c r="F46" s="8" t="n"/>
      <c r="G46">
        <f>IF(AND(A46="",B46=""),0,1)</f>
        <v>0</v>
      </c>
      <c r="H46">
        <f>IF(A46="",0,IF(AND(A46&gt;=Сводка!$B$4,A46&lt;=Сводка!$B$5,A46&lt;=Сводка!$B$6),1,0))</f>
        <v>0</v>
      </c>
      <c r="I46">
        <f>IF(OR(A46="",B46=""),0,IF(COUNTIFS($B$2:$B$61,B46,$A$2:$A$61,"&lt;"&amp;A46)+COUNTIFS($B$1:B45,B46,$A$1:A45,A46)=0,1,0))</f>
        <v>0</v>
      </c>
      <c r="J46">
        <f>H46*I46*IF(E46="спам",0,1)*IF(F46="да",0,1)</f>
        <v>0</v>
      </c>
      <c r="K46" t="str">
        <f>IF(G46=0,"",IF(A46="","нет даты",IF(H46=0,"вне периода или после среза",IF(I46=0,"повтор контакта",IF(E46="спам","спам",IF(F46="да","уже клиент","учтена"))))))</f>
        <v/>
      </c>
      <c r="L46">
        <f>IF(J46=0,0,IF(C46="",0,IF(COUNTIF(Материалы!$A$2:$A$16,C46)&gt;0,1,0)))</f>
        <v>0</v>
      </c>
    </row>
    <row r="47">
      <c r="A47" s="3" t="n"/>
      <c r="B47" s="8" t="n"/>
      <c r="C47" s="8" t="n"/>
      <c r="D47" s="8" t="n"/>
      <c r="E47" s="8" t="n"/>
      <c r="F47" s="8" t="n"/>
      <c r="G47">
        <f>IF(AND(A47="",B47=""),0,1)</f>
        <v>0</v>
      </c>
      <c r="H47">
        <f>IF(A47="",0,IF(AND(A47&gt;=Сводка!$B$4,A47&lt;=Сводка!$B$5,A47&lt;=Сводка!$B$6),1,0))</f>
        <v>0</v>
      </c>
      <c r="I47">
        <f>IF(OR(A47="",B47=""),0,IF(COUNTIFS($B$2:$B$61,B47,$A$2:$A$61,"&lt;"&amp;A47)+COUNTIFS($B$1:B46,B47,$A$1:A46,A47)=0,1,0))</f>
        <v>0</v>
      </c>
      <c r="J47">
        <f>H47*I47*IF(E47="спам",0,1)*IF(F47="да",0,1)</f>
        <v>0</v>
      </c>
      <c r="K47" t="str">
        <f>IF(G47=0,"",IF(A47="","нет даты",IF(H47=0,"вне периода или после среза",IF(I47=0,"повтор контакта",IF(E47="спам","спам",IF(F47="да","уже клиент","учтена"))))))</f>
        <v/>
      </c>
      <c r="L47">
        <f>IF(J47=0,0,IF(C47="",0,IF(COUNTIF(Материалы!$A$2:$A$16,C47)&gt;0,1,0)))</f>
        <v>0</v>
      </c>
    </row>
    <row r="48">
      <c r="A48" s="3" t="n"/>
      <c r="B48" s="8" t="n"/>
      <c r="C48" s="8" t="n"/>
      <c r="D48" s="8" t="n"/>
      <c r="E48" s="8" t="n"/>
      <c r="F48" s="8" t="n"/>
      <c r="G48">
        <f>IF(AND(A48="",B48=""),0,1)</f>
        <v>0</v>
      </c>
      <c r="H48">
        <f>IF(A48="",0,IF(AND(A48&gt;=Сводка!$B$4,A48&lt;=Сводка!$B$5,A48&lt;=Сводка!$B$6),1,0))</f>
        <v>0</v>
      </c>
      <c r="I48">
        <f>IF(OR(A48="",B48=""),0,IF(COUNTIFS($B$2:$B$61,B48,$A$2:$A$61,"&lt;"&amp;A48)+COUNTIFS($B$1:B47,B48,$A$1:A47,A48)=0,1,0))</f>
        <v>0</v>
      </c>
      <c r="J48">
        <f>H48*I48*IF(E48="спам",0,1)*IF(F48="да",0,1)</f>
        <v>0</v>
      </c>
      <c r="K48" t="str">
        <f>IF(G48=0,"",IF(A48="","нет даты",IF(H48=0,"вне периода или после среза",IF(I48=0,"повтор контакта",IF(E48="спам","спам",IF(F48="да","уже клиент","учтена"))))))</f>
        <v/>
      </c>
      <c r="L48">
        <f>IF(J48=0,0,IF(C48="",0,IF(COUNTIF(Материалы!$A$2:$A$16,C48)&gt;0,1,0)))</f>
        <v>0</v>
      </c>
    </row>
    <row r="49">
      <c r="A49" s="3" t="n"/>
      <c r="B49" s="8" t="n"/>
      <c r="C49" s="8" t="n"/>
      <c r="D49" s="8" t="n"/>
      <c r="E49" s="8" t="n"/>
      <c r="F49" s="8" t="n"/>
      <c r="G49">
        <f>IF(AND(A49="",B49=""),0,1)</f>
        <v>0</v>
      </c>
      <c r="H49">
        <f>IF(A49="",0,IF(AND(A49&gt;=Сводка!$B$4,A49&lt;=Сводка!$B$5,A49&lt;=Сводка!$B$6),1,0))</f>
        <v>0</v>
      </c>
      <c r="I49">
        <f>IF(OR(A49="",B49=""),0,IF(COUNTIFS($B$2:$B$61,B49,$A$2:$A$61,"&lt;"&amp;A49)+COUNTIFS($B$1:B48,B49,$A$1:A48,A49)=0,1,0))</f>
        <v>0</v>
      </c>
      <c r="J49">
        <f>H49*I49*IF(E49="спам",0,1)*IF(F49="да",0,1)</f>
        <v>0</v>
      </c>
      <c r="K49" t="str">
        <f>IF(G49=0,"",IF(A49="","нет даты",IF(H49=0,"вне периода или после среза",IF(I49=0,"повтор контакта",IF(E49="спам","спам",IF(F49="да","уже клиент","учтена"))))))</f>
        <v/>
      </c>
      <c r="L49">
        <f>IF(J49=0,0,IF(C49="",0,IF(COUNTIF(Материалы!$A$2:$A$16,C49)&gt;0,1,0)))</f>
        <v>0</v>
      </c>
    </row>
    <row r="50">
      <c r="A50" s="3" t="n"/>
      <c r="B50" s="8" t="n"/>
      <c r="C50" s="8" t="n"/>
      <c r="D50" s="8" t="n"/>
      <c r="E50" s="8" t="n"/>
      <c r="F50" s="8" t="n"/>
      <c r="G50">
        <f>IF(AND(A50="",B50=""),0,1)</f>
        <v>0</v>
      </c>
      <c r="H50">
        <f>IF(A50="",0,IF(AND(A50&gt;=Сводка!$B$4,A50&lt;=Сводка!$B$5,A50&lt;=Сводка!$B$6),1,0))</f>
        <v>0</v>
      </c>
      <c r="I50">
        <f>IF(OR(A50="",B50=""),0,IF(COUNTIFS($B$2:$B$61,B50,$A$2:$A$61,"&lt;"&amp;A50)+COUNTIFS($B$1:B49,B50,$A$1:A49,A50)=0,1,0))</f>
        <v>0</v>
      </c>
      <c r="J50">
        <f>H50*I50*IF(E50="спам",0,1)*IF(F50="да",0,1)</f>
        <v>0</v>
      </c>
      <c r="K50" t="str">
        <f>IF(G50=0,"",IF(A50="","нет даты",IF(H50=0,"вне периода или после среза",IF(I50=0,"повтор контакта",IF(E50="спам","спам",IF(F50="да","уже клиент","учтена"))))))</f>
        <v/>
      </c>
      <c r="L50">
        <f>IF(J50=0,0,IF(C50="",0,IF(COUNTIF(Материалы!$A$2:$A$16,C50)&gt;0,1,0)))</f>
        <v>0</v>
      </c>
    </row>
    <row r="51">
      <c r="A51" s="3" t="n"/>
      <c r="B51" s="8" t="n"/>
      <c r="C51" s="8" t="n"/>
      <c r="D51" s="8" t="n"/>
      <c r="E51" s="8" t="n"/>
      <c r="F51" s="8" t="n"/>
      <c r="G51">
        <f>IF(AND(A51="",B51=""),0,1)</f>
        <v>0</v>
      </c>
      <c r="H51">
        <f>IF(A51="",0,IF(AND(A51&gt;=Сводка!$B$4,A51&lt;=Сводка!$B$5,A51&lt;=Сводка!$B$6),1,0))</f>
        <v>0</v>
      </c>
      <c r="I51">
        <f>IF(OR(A51="",B51=""),0,IF(COUNTIFS($B$2:$B$61,B51,$A$2:$A$61,"&lt;"&amp;A51)+COUNTIFS($B$1:B50,B51,$A$1:A50,A51)=0,1,0))</f>
        <v>0</v>
      </c>
      <c r="J51">
        <f>H51*I51*IF(E51="спам",0,1)*IF(F51="да",0,1)</f>
        <v>0</v>
      </c>
      <c r="K51" t="str">
        <f>IF(G51=0,"",IF(A51="","нет даты",IF(H51=0,"вне периода или после среза",IF(I51=0,"повтор контакта",IF(E51="спам","спам",IF(F51="да","уже клиент","учтена"))))))</f>
        <v/>
      </c>
      <c r="L51">
        <f>IF(J51=0,0,IF(C51="",0,IF(COUNTIF(Материалы!$A$2:$A$16,C51)&gt;0,1,0)))</f>
        <v>0</v>
      </c>
    </row>
    <row r="52">
      <c r="A52" s="3" t="n"/>
      <c r="B52" s="8" t="n"/>
      <c r="C52" s="8" t="n"/>
      <c r="D52" s="8" t="n"/>
      <c r="E52" s="8" t="n"/>
      <c r="F52" s="8" t="n"/>
      <c r="G52">
        <f>IF(AND(A52="",B52=""),0,1)</f>
        <v>0</v>
      </c>
      <c r="H52">
        <f>IF(A52="",0,IF(AND(A52&gt;=Сводка!$B$4,A52&lt;=Сводка!$B$5,A52&lt;=Сводка!$B$6),1,0))</f>
        <v>0</v>
      </c>
      <c r="I52">
        <f>IF(OR(A52="",B52=""),0,IF(COUNTIFS($B$2:$B$61,B52,$A$2:$A$61,"&lt;"&amp;A52)+COUNTIFS($B$1:B51,B52,$A$1:A51,A52)=0,1,0))</f>
        <v>0</v>
      </c>
      <c r="J52">
        <f>H52*I52*IF(E52="спам",0,1)*IF(F52="да",0,1)</f>
        <v>0</v>
      </c>
      <c r="K52" t="str">
        <f>IF(G52=0,"",IF(A52="","нет даты",IF(H52=0,"вне периода или после среза",IF(I52=0,"повтор контакта",IF(E52="спам","спам",IF(F52="да","уже клиент","учтена"))))))</f>
        <v/>
      </c>
      <c r="L52">
        <f>IF(J52=0,0,IF(C52="",0,IF(COUNTIF(Материалы!$A$2:$A$16,C52)&gt;0,1,0)))</f>
        <v>0</v>
      </c>
    </row>
    <row r="53">
      <c r="A53" s="3" t="n"/>
      <c r="B53" s="8" t="n"/>
      <c r="C53" s="8" t="n"/>
      <c r="D53" s="8" t="n"/>
      <c r="E53" s="8" t="n"/>
      <c r="F53" s="8" t="n"/>
      <c r="G53">
        <f>IF(AND(A53="",B53=""),0,1)</f>
        <v>0</v>
      </c>
      <c r="H53">
        <f>IF(A53="",0,IF(AND(A53&gt;=Сводка!$B$4,A53&lt;=Сводка!$B$5,A53&lt;=Сводка!$B$6),1,0))</f>
        <v>0</v>
      </c>
      <c r="I53">
        <f>IF(OR(A53="",B53=""),0,IF(COUNTIFS($B$2:$B$61,B53,$A$2:$A$61,"&lt;"&amp;A53)+COUNTIFS($B$1:B52,B53,$A$1:A52,A53)=0,1,0))</f>
        <v>0</v>
      </c>
      <c r="J53">
        <f>H53*I53*IF(E53="спам",0,1)*IF(F53="да",0,1)</f>
        <v>0</v>
      </c>
      <c r="K53" t="str">
        <f>IF(G53=0,"",IF(A53="","нет даты",IF(H53=0,"вне периода или после среза",IF(I53=0,"повтор контакта",IF(E53="спам","спам",IF(F53="да","уже клиент","учтена"))))))</f>
        <v/>
      </c>
      <c r="L53">
        <f>IF(J53=0,0,IF(C53="",0,IF(COUNTIF(Материалы!$A$2:$A$16,C53)&gt;0,1,0)))</f>
        <v>0</v>
      </c>
    </row>
    <row r="54">
      <c r="A54" s="3" t="n"/>
      <c r="B54" s="8" t="n"/>
      <c r="C54" s="8" t="n"/>
      <c r="D54" s="8" t="n"/>
      <c r="E54" s="8" t="n"/>
      <c r="F54" s="8" t="n"/>
      <c r="G54">
        <f>IF(AND(A54="",B54=""),0,1)</f>
        <v>0</v>
      </c>
      <c r="H54">
        <f>IF(A54="",0,IF(AND(A54&gt;=Сводка!$B$4,A54&lt;=Сводка!$B$5,A54&lt;=Сводка!$B$6),1,0))</f>
        <v>0</v>
      </c>
      <c r="I54">
        <f>IF(OR(A54="",B54=""),0,IF(COUNTIFS($B$2:$B$61,B54,$A$2:$A$61,"&lt;"&amp;A54)+COUNTIFS($B$1:B53,B54,$A$1:A53,A54)=0,1,0))</f>
        <v>0</v>
      </c>
      <c r="J54">
        <f>H54*I54*IF(E54="спам",0,1)*IF(F54="да",0,1)</f>
        <v>0</v>
      </c>
      <c r="K54" t="str">
        <f>IF(G54=0,"",IF(A54="","нет даты",IF(H54=0,"вне периода или после среза",IF(I54=0,"повтор контакта",IF(E54="спам","спам",IF(F54="да","уже клиент","учтена"))))))</f>
        <v/>
      </c>
      <c r="L54">
        <f>IF(J54=0,0,IF(C54="",0,IF(COUNTIF(Материалы!$A$2:$A$16,C54)&gt;0,1,0)))</f>
        <v>0</v>
      </c>
    </row>
    <row r="55">
      <c r="A55" s="3" t="n"/>
      <c r="B55" s="8" t="n"/>
      <c r="C55" s="8" t="n"/>
      <c r="D55" s="8" t="n"/>
      <c r="E55" s="8" t="n"/>
      <c r="F55" s="8" t="n"/>
      <c r="G55">
        <f>IF(AND(A55="",B55=""),0,1)</f>
        <v>0</v>
      </c>
      <c r="H55">
        <f>IF(A55="",0,IF(AND(A55&gt;=Сводка!$B$4,A55&lt;=Сводка!$B$5,A55&lt;=Сводка!$B$6),1,0))</f>
        <v>0</v>
      </c>
      <c r="I55">
        <f>IF(OR(A55="",B55=""),0,IF(COUNTIFS($B$2:$B$61,B55,$A$2:$A$61,"&lt;"&amp;A55)+COUNTIFS($B$1:B54,B55,$A$1:A54,A55)=0,1,0))</f>
        <v>0</v>
      </c>
      <c r="J55">
        <f>H55*I55*IF(E55="спам",0,1)*IF(F55="да",0,1)</f>
        <v>0</v>
      </c>
      <c r="K55" t="str">
        <f>IF(G55=0,"",IF(A55="","нет даты",IF(H55=0,"вне периода или после среза",IF(I55=0,"повтор контакта",IF(E55="спам","спам",IF(F55="да","уже клиент","учтена"))))))</f>
        <v/>
      </c>
      <c r="L55">
        <f>IF(J55=0,0,IF(C55="",0,IF(COUNTIF(Материалы!$A$2:$A$16,C55)&gt;0,1,0)))</f>
        <v>0</v>
      </c>
    </row>
    <row r="56">
      <c r="A56" s="3" t="n"/>
      <c r="B56" s="8" t="n"/>
      <c r="C56" s="8" t="n"/>
      <c r="D56" s="8" t="n"/>
      <c r="E56" s="8" t="n"/>
      <c r="F56" s="8" t="n"/>
      <c r="G56">
        <f>IF(AND(A56="",B56=""),0,1)</f>
        <v>0</v>
      </c>
      <c r="H56">
        <f>IF(A56="",0,IF(AND(A56&gt;=Сводка!$B$4,A56&lt;=Сводка!$B$5,A56&lt;=Сводка!$B$6),1,0))</f>
        <v>0</v>
      </c>
      <c r="I56">
        <f>IF(OR(A56="",B56=""),0,IF(COUNTIFS($B$2:$B$61,B56,$A$2:$A$61,"&lt;"&amp;A56)+COUNTIFS($B$1:B55,B56,$A$1:A55,A56)=0,1,0))</f>
        <v>0</v>
      </c>
      <c r="J56">
        <f>H56*I56*IF(E56="спам",0,1)*IF(F56="да",0,1)</f>
        <v>0</v>
      </c>
      <c r="K56" t="str">
        <f>IF(G56=0,"",IF(A56="","нет даты",IF(H56=0,"вне периода или после среза",IF(I56=0,"повтор контакта",IF(E56="спам","спам",IF(F56="да","уже клиент","учтена"))))))</f>
        <v/>
      </c>
      <c r="L56">
        <f>IF(J56=0,0,IF(C56="",0,IF(COUNTIF(Материалы!$A$2:$A$16,C56)&gt;0,1,0)))</f>
        <v>0</v>
      </c>
    </row>
    <row r="57">
      <c r="A57" s="3" t="n"/>
      <c r="B57" s="8" t="n"/>
      <c r="C57" s="8" t="n"/>
      <c r="D57" s="8" t="n"/>
      <c r="E57" s="8" t="n"/>
      <c r="F57" s="8" t="n"/>
      <c r="G57">
        <f>IF(AND(A57="",B57=""),0,1)</f>
        <v>0</v>
      </c>
      <c r="H57">
        <f>IF(A57="",0,IF(AND(A57&gt;=Сводка!$B$4,A57&lt;=Сводка!$B$5,A57&lt;=Сводка!$B$6),1,0))</f>
        <v>0</v>
      </c>
      <c r="I57">
        <f>IF(OR(A57="",B57=""),0,IF(COUNTIFS($B$2:$B$61,B57,$A$2:$A$61,"&lt;"&amp;A57)+COUNTIFS($B$1:B56,B57,$A$1:A56,A57)=0,1,0))</f>
        <v>0</v>
      </c>
      <c r="J57">
        <f>H57*I57*IF(E57="спам",0,1)*IF(F57="да",0,1)</f>
        <v>0</v>
      </c>
      <c r="K57" t="str">
        <f>IF(G57=0,"",IF(A57="","нет даты",IF(H57=0,"вне периода или после среза",IF(I57=0,"повтор контакта",IF(E57="спам","спам",IF(F57="да","уже клиент","учтена"))))))</f>
        <v/>
      </c>
      <c r="L57">
        <f>IF(J57=0,0,IF(C57="",0,IF(COUNTIF(Материалы!$A$2:$A$16,C57)&gt;0,1,0)))</f>
        <v>0</v>
      </c>
    </row>
    <row r="58">
      <c r="A58" s="3" t="n"/>
      <c r="B58" s="8" t="n"/>
      <c r="C58" s="8" t="n"/>
      <c r="D58" s="8" t="n"/>
      <c r="E58" s="8" t="n"/>
      <c r="F58" s="8" t="n"/>
      <c r="G58">
        <f>IF(AND(A58="",B58=""),0,1)</f>
        <v>0</v>
      </c>
      <c r="H58">
        <f>IF(A58="",0,IF(AND(A58&gt;=Сводка!$B$4,A58&lt;=Сводка!$B$5,A58&lt;=Сводка!$B$6),1,0))</f>
        <v>0</v>
      </c>
      <c r="I58">
        <f>IF(OR(A58="",B58=""),0,IF(COUNTIFS($B$2:$B$61,B58,$A$2:$A$61,"&lt;"&amp;A58)+COUNTIFS($B$1:B57,B58,$A$1:A57,A58)=0,1,0))</f>
        <v>0</v>
      </c>
      <c r="J58">
        <f>H58*I58*IF(E58="спам",0,1)*IF(F58="да",0,1)</f>
        <v>0</v>
      </c>
      <c r="K58" t="str">
        <f>IF(G58=0,"",IF(A58="","нет даты",IF(H58=0,"вне периода или после среза",IF(I58=0,"повтор контакта",IF(E58="спам","спам",IF(F58="да","уже клиент","учтена"))))))</f>
        <v/>
      </c>
      <c r="L58">
        <f>IF(J58=0,0,IF(C58="",0,IF(COUNTIF(Материалы!$A$2:$A$16,C58)&gt;0,1,0)))</f>
        <v>0</v>
      </c>
    </row>
    <row r="59">
      <c r="A59" s="3" t="n"/>
      <c r="B59" s="8" t="n"/>
      <c r="C59" s="8" t="n"/>
      <c r="D59" s="8" t="n"/>
      <c r="E59" s="8" t="n"/>
      <c r="F59" s="8" t="n"/>
      <c r="G59">
        <f>IF(AND(A59="",B59=""),0,1)</f>
        <v>0</v>
      </c>
      <c r="H59">
        <f>IF(A59="",0,IF(AND(A59&gt;=Сводка!$B$4,A59&lt;=Сводка!$B$5,A59&lt;=Сводка!$B$6),1,0))</f>
        <v>0</v>
      </c>
      <c r="I59">
        <f>IF(OR(A59="",B59=""),0,IF(COUNTIFS($B$2:$B$61,B59,$A$2:$A$61,"&lt;"&amp;A59)+COUNTIFS($B$1:B58,B59,$A$1:A58,A59)=0,1,0))</f>
        <v>0</v>
      </c>
      <c r="J59">
        <f>H59*I59*IF(E59="спам",0,1)*IF(F59="да",0,1)</f>
        <v>0</v>
      </c>
      <c r="K59" t="str">
        <f>IF(G59=0,"",IF(A59="","нет даты",IF(H59=0,"вне периода или после среза",IF(I59=0,"повтор контакта",IF(E59="спам","спам",IF(F59="да","уже клиент","учтена"))))))</f>
        <v/>
      </c>
      <c r="L59">
        <f>IF(J59=0,0,IF(C59="",0,IF(COUNTIF(Материалы!$A$2:$A$16,C59)&gt;0,1,0)))</f>
        <v>0</v>
      </c>
    </row>
    <row r="60">
      <c r="A60" s="3" t="n"/>
      <c r="B60" s="8" t="n"/>
      <c r="C60" s="8" t="n"/>
      <c r="D60" s="8" t="n"/>
      <c r="E60" s="8" t="n"/>
      <c r="F60" s="8" t="n"/>
      <c r="G60">
        <f>IF(AND(A60="",B60=""),0,1)</f>
        <v>0</v>
      </c>
      <c r="H60">
        <f>IF(A60="",0,IF(AND(A60&gt;=Сводка!$B$4,A60&lt;=Сводка!$B$5,A60&lt;=Сводка!$B$6),1,0))</f>
        <v>0</v>
      </c>
      <c r="I60">
        <f>IF(OR(A60="",B60=""),0,IF(COUNTIFS($B$2:$B$61,B60,$A$2:$A$61,"&lt;"&amp;A60)+COUNTIFS($B$1:B59,B60,$A$1:A59,A60)=0,1,0))</f>
        <v>0</v>
      </c>
      <c r="J60">
        <f>H60*I60*IF(E60="спам",0,1)*IF(F60="да",0,1)</f>
        <v>0</v>
      </c>
      <c r="K60" t="str">
        <f>IF(G60=0,"",IF(A60="","нет даты",IF(H60=0,"вне периода или после среза",IF(I60=0,"повтор контакта",IF(E60="спам","спам",IF(F60="да","уже клиент","учтена"))))))</f>
        <v/>
      </c>
      <c r="L60">
        <f>IF(J60=0,0,IF(C60="",0,IF(COUNTIF(Материалы!$A$2:$A$16,C60)&gt;0,1,0)))</f>
        <v>0</v>
      </c>
    </row>
    <row r="61">
      <c r="A61" s="3" t="n"/>
      <c r="B61" s="8" t="n"/>
      <c r="C61" s="8" t="n"/>
      <c r="D61" s="8" t="n"/>
      <c r="E61" s="8" t="n"/>
      <c r="F61" s="8" t="n"/>
      <c r="G61">
        <f>IF(AND(A61="",B61=""),0,1)</f>
        <v>0</v>
      </c>
      <c r="H61">
        <f>IF(A61="",0,IF(AND(A61&gt;=Сводка!$B$4,A61&lt;=Сводка!$B$5,A61&lt;=Сводка!$B$6),1,0))</f>
        <v>0</v>
      </c>
      <c r="I61">
        <f>IF(OR(A61="",B61=""),0,IF(COUNTIFS($B$2:$B$61,B61,$A$2:$A$61,"&lt;"&amp;A61)+COUNTIFS($B$1:B60,B61,$A$1:A60,A61)=0,1,0))</f>
        <v>0</v>
      </c>
      <c r="J61">
        <f>H61*I61*IF(E61="спам",0,1)*IF(F61="да",0,1)</f>
        <v>0</v>
      </c>
      <c r="K61" t="str">
        <f>IF(G61=0,"",IF(A61="","нет даты",IF(H61=0,"вне периода или после среза",IF(I61=0,"повтор контакта",IF(E61="спам","спам",IF(F61="да","уже клиент","учтена"))))))</f>
        <v/>
      </c>
      <c r="L61">
        <f>IF(J61=0,0,IF(C61="",0,IF(COUNTIF(Материалы!$A$2:$A$16,C61)&gt;0,1,0)))</f>
        <v>0</v>
      </c>
    </row>
  </sheetData>
  <dataValidations count="2">
    <dataValidation sqref="E2:E61" showDropDown="0" showInputMessage="0" showErrorMessage="0" allowBlank="1" type="list">
      <formula1>"новая,в работе,договор,отказ,спам"</formula1>
    </dataValidation>
    <dataValidation sqref="F2:F61" showDropDown="0" showInputMessage="0" showErrorMessage="0" allowBlank="1" type="list">
      <formula1>"да,нет"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2026-11-02T10:07:34Z</dcterms:created>
  <dcterms:modified xsi:type="dcterms:W3CDTF">2026-11-02T10:07:34Z</dcterms:modified>
</cp:coreProperties>
</file>